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2"/>
  </bookViews>
  <sheets>
    <sheet name="01 день" sheetId="1" r:id="rId1"/>
    <sheet name="02 день" sheetId="2" r:id="rId2"/>
    <sheet name="03 день" sheetId="3" r:id="rId3"/>
    <sheet name="04 день" sheetId="4" r:id="rId4"/>
    <sheet name="05 день" sheetId="5" r:id="rId5"/>
    <sheet name="06 день" sheetId="6" r:id="rId6"/>
    <sheet name="07 день" sheetId="7" r:id="rId7"/>
    <sheet name="08 день" sheetId="8" r:id="rId8"/>
    <sheet name="09 день" sheetId="9" r:id="rId9"/>
    <sheet name="10 день" sheetId="10" r:id="rId10"/>
  </sheets>
  <definedNames>
    <definedName name="_xlnm.Print_Area" localSheetId="0">'01 день'!$A$1:$S$72</definedName>
    <definedName name="_xlnm.Print_Area" localSheetId="1">'02 день'!$A$1:$S$79</definedName>
    <definedName name="_xlnm.Print_Area" localSheetId="2">'03 день'!$A$1:$O$74</definedName>
    <definedName name="_xlnm.Print_Area" localSheetId="3">'04 день'!$A$1:$S$74</definedName>
    <definedName name="_xlnm.Print_Area" localSheetId="4">'05 день'!$A$1:$S$83</definedName>
    <definedName name="_xlnm.Print_Area" localSheetId="5">'06 день'!$A$1:$S$78</definedName>
    <definedName name="_xlnm.Print_Area" localSheetId="6">'07 день'!$A$1:$S$75</definedName>
    <definedName name="_xlnm.Print_Area" localSheetId="7">'08 день'!$A$1:$S$74</definedName>
    <definedName name="_xlnm.Print_Area" localSheetId="8">'09 день'!$A$1:$S$77</definedName>
    <definedName name="_xlnm.Print_Area" localSheetId="9">'10 день'!$A$1:$S$77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<sst xmlns="http://schemas.openxmlformats.org/spreadsheetml/2006/main" count="1186" uniqueCount="273">
  <si>
    <t>1 день.</t>
  </si>
  <si>
    <t>№ рец.</t>
  </si>
  <si>
    <t>Брутто, г</t>
  </si>
  <si>
    <t>Нетто, г</t>
  </si>
  <si>
    <t>Пищевые вещества (г)</t>
  </si>
  <si>
    <t>Стоимость (руб.)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</si>
  <si>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</si>
  <si>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</si>
  <si>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</si>
  <si>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</si>
  <si>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</si>
  <si>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</si>
  <si>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</si>
  <si>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</si>
  <si>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</si>
  <si>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</si>
  <si>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</si>
  <si>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</si>
  <si>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</si>
  <si>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</si>
  <si>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</si>
  <si>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</si>
  <si>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</si>
  <si>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</si>
  <si>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</si>
  <si>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</si>
  <si>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</si>
  <si>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Салат из свёклы с растительным маслом</t>
  </si>
  <si>
    <t>Свёкла</t>
  </si>
  <si>
    <t>Масло растительное</t>
  </si>
  <si>
    <t xml:space="preserve">Куры </t>
  </si>
  <si>
    <t xml:space="preserve">Морковь </t>
  </si>
  <si>
    <t>Капуста</t>
  </si>
  <si>
    <t xml:space="preserve">Картофель </t>
  </si>
  <si>
    <t xml:space="preserve">Лук </t>
  </si>
  <si>
    <t>Мука пшеничная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</si>
  <si>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</si>
  <si>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</si>
  <si>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</si>
  <si>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</si>
  <si>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</si>
  <si>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</si>
  <si>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</si>
  <si>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</si>
  <si>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</si>
  <si>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</si>
  <si>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</si>
  <si>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</si>
  <si>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</si>
  <si>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</si>
  <si>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Сумма</t>
  </si>
  <si>
    <t>Масса порции (выход), г</t>
  </si>
  <si>
    <t>Пищевые вещества, (г)</t>
  </si>
  <si>
    <t>Витамины, мг</t>
  </si>
  <si>
    <t>0,5</t>
  </si>
  <si>
    <t>Приём пищи</t>
  </si>
  <si>
    <t>Наименование блюда</t>
  </si>
  <si>
    <t>2 день.</t>
  </si>
  <si>
    <t>Творог</t>
  </si>
  <si>
    <t>Манка</t>
  </si>
  <si>
    <t>Чай с сахаром</t>
  </si>
  <si>
    <t xml:space="preserve">Заварка </t>
  </si>
  <si>
    <t>Морковь</t>
  </si>
  <si>
    <t>Картофель</t>
  </si>
  <si>
    <t>Лук</t>
  </si>
  <si>
    <t>Печень</t>
  </si>
  <si>
    <t>Сметана</t>
  </si>
  <si>
    <t>Томат</t>
  </si>
  <si>
    <t>Рис отварной с маслом</t>
  </si>
  <si>
    <t xml:space="preserve">Рис </t>
  </si>
  <si>
    <t>Омлет</t>
  </si>
  <si>
    <t>Заварка</t>
  </si>
  <si>
    <t>Печень по-строгановски</t>
  </si>
  <si>
    <t>3 день.</t>
  </si>
  <si>
    <t>Каша молочная «Дружба»</t>
  </si>
  <si>
    <t>Рис</t>
  </si>
  <si>
    <t>Пшено</t>
  </si>
  <si>
    <t>Гречка</t>
  </si>
  <si>
    <t>Чай с молоком</t>
  </si>
  <si>
    <t>Компот из сухофруктов</t>
  </si>
  <si>
    <t>Сухофрукты</t>
  </si>
  <si>
    <t>Салат из капусты с растительным маслом</t>
  </si>
  <si>
    <t xml:space="preserve">Капуста </t>
  </si>
  <si>
    <t>Свекольник на курином бульоне</t>
  </si>
  <si>
    <t>Куры</t>
  </si>
  <si>
    <t>Компот из лимона</t>
  </si>
  <si>
    <t>Лимон</t>
  </si>
  <si>
    <t xml:space="preserve">Хлеб пшеничный </t>
  </si>
  <si>
    <t>Манная крупа</t>
  </si>
  <si>
    <t>Какао со сгущённым молоком</t>
  </si>
  <si>
    <t>4 день.</t>
  </si>
  <si>
    <t>Гречневая крупа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</si>
  <si>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</si>
  <si>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</si>
  <si>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</si>
  <si>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</si>
  <si>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</si>
  <si>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</si>
  <si>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</si>
  <si>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Горох</t>
  </si>
  <si>
    <t>5 день.</t>
  </si>
  <si>
    <t>Геркулес</t>
  </si>
  <si>
    <t>Суп гороховый</t>
  </si>
  <si>
    <t xml:space="preserve">Соль </t>
  </si>
  <si>
    <t>Картофельная запеканка с мясом</t>
  </si>
  <si>
    <t xml:space="preserve">Яйцо </t>
  </si>
  <si>
    <t>Томатный соус</t>
  </si>
  <si>
    <t xml:space="preserve">Мука </t>
  </si>
  <si>
    <t>Котлета рыбная</t>
  </si>
  <si>
    <t>-</t>
  </si>
  <si>
    <t>Сыр</t>
  </si>
  <si>
    <t>7 день.</t>
  </si>
  <si>
    <t>Лапша домашняя на курином бульоне</t>
  </si>
  <si>
    <t>Суфле из отварного мяса кур с рисом</t>
  </si>
  <si>
    <t xml:space="preserve">Омлет </t>
  </si>
  <si>
    <t>8 день.</t>
  </si>
  <si>
    <t>Каша молочная манная</t>
  </si>
  <si>
    <t>Суп рыбный с консервами «Сайра»</t>
  </si>
  <si>
    <t>Консервы «Сайра»</t>
  </si>
  <si>
    <t>Картофельное пюре</t>
  </si>
  <si>
    <t>Яблоко</t>
  </si>
  <si>
    <t>Рыба минтай</t>
  </si>
  <si>
    <t>Кофейный напиток</t>
  </si>
  <si>
    <t>10 день.</t>
  </si>
  <si>
    <t xml:space="preserve"> </t>
  </si>
  <si>
    <t>Суп полевой на курином бульоне</t>
  </si>
  <si>
    <t>Масло шоколадное</t>
  </si>
  <si>
    <t>Щи из свежей капусты на курином бульоне</t>
  </si>
  <si>
    <t>Макаронные изделия</t>
  </si>
  <si>
    <t>Гуляш из куриного мяса</t>
  </si>
  <si>
    <t>Сельдь</t>
  </si>
  <si>
    <t>Сосиска отварная</t>
  </si>
  <si>
    <t>Сливочное масло</t>
  </si>
  <si>
    <t>Птица</t>
  </si>
  <si>
    <t>Компот из кураги</t>
  </si>
  <si>
    <t>Курага</t>
  </si>
  <si>
    <t>Морская капуста</t>
  </si>
  <si>
    <t>Какао со сгущенным молоком</t>
  </si>
  <si>
    <t>Растительное масло</t>
  </si>
  <si>
    <t>Кофейный напиток с молоком</t>
  </si>
  <si>
    <t>Груша</t>
  </si>
  <si>
    <t>1</t>
  </si>
  <si>
    <t>Чай с сахаром и лимоном</t>
  </si>
  <si>
    <t>Компот из чернослива</t>
  </si>
  <si>
    <t>Чернослив</t>
  </si>
  <si>
    <t>Булка с шоколадным маслом</t>
  </si>
  <si>
    <t>Рыба пикша</t>
  </si>
  <si>
    <t>Лавровый лист</t>
  </si>
  <si>
    <t xml:space="preserve">Творожный пудинг </t>
  </si>
  <si>
    <t>Кисельная подлива</t>
  </si>
  <si>
    <t>Кисель</t>
  </si>
  <si>
    <t>Помидор</t>
  </si>
  <si>
    <t>Рыба Минтай</t>
  </si>
  <si>
    <t>Салат "Витаминный"</t>
  </si>
  <si>
    <t>ВСЕГО:</t>
  </si>
  <si>
    <t>№ техн.  карты</t>
  </si>
  <si>
    <t>12</t>
  </si>
  <si>
    <t>44</t>
  </si>
  <si>
    <t>94</t>
  </si>
  <si>
    <t>33</t>
  </si>
  <si>
    <t>40</t>
  </si>
  <si>
    <t>59</t>
  </si>
  <si>
    <t>41</t>
  </si>
  <si>
    <t>11</t>
  </si>
  <si>
    <t>50</t>
  </si>
  <si>
    <t>68</t>
  </si>
  <si>
    <t>Оладьи с морковью</t>
  </si>
  <si>
    <t>20</t>
  </si>
  <si>
    <t>42</t>
  </si>
  <si>
    <t>Сырники</t>
  </si>
  <si>
    <t>Кисель фруктовый (соус)</t>
  </si>
  <si>
    <t>16</t>
  </si>
  <si>
    <t>18</t>
  </si>
  <si>
    <t>89</t>
  </si>
  <si>
    <t>Салат из свежих огурцов</t>
  </si>
  <si>
    <t>87</t>
  </si>
  <si>
    <t>Огурец</t>
  </si>
  <si>
    <t>96</t>
  </si>
  <si>
    <t>38</t>
  </si>
  <si>
    <t>5</t>
  </si>
  <si>
    <t>3</t>
  </si>
  <si>
    <t>6</t>
  </si>
  <si>
    <t>2</t>
  </si>
  <si>
    <t>43</t>
  </si>
  <si>
    <t>4</t>
  </si>
  <si>
    <t>37</t>
  </si>
  <si>
    <t>14</t>
  </si>
  <si>
    <t>49</t>
  </si>
  <si>
    <t>58</t>
  </si>
  <si>
    <t>30</t>
  </si>
  <si>
    <t>32</t>
  </si>
  <si>
    <t>Каша гречневая рассыпчатая</t>
  </si>
  <si>
    <t>99</t>
  </si>
  <si>
    <t>66</t>
  </si>
  <si>
    <t>Кулеш молочный рисовый</t>
  </si>
  <si>
    <t>17</t>
  </si>
  <si>
    <t>25</t>
  </si>
  <si>
    <t>39</t>
  </si>
  <si>
    <t>102</t>
  </si>
  <si>
    <t>54</t>
  </si>
  <si>
    <t>34</t>
  </si>
  <si>
    <t>Суп молочный с макаронными изделиями</t>
  </si>
  <si>
    <t>Салат из свежего огурца</t>
  </si>
  <si>
    <t>105</t>
  </si>
  <si>
    <t>Вермишель отварная с  маслом с сахаром</t>
  </si>
  <si>
    <t>48</t>
  </si>
  <si>
    <t>55</t>
  </si>
  <si>
    <t>Суп картофельный с фасолью на курином бульоне</t>
  </si>
  <si>
    <t>95</t>
  </si>
  <si>
    <t>Суп картофельно-рыбный с пшеном</t>
  </si>
  <si>
    <t>92</t>
  </si>
  <si>
    <t>52</t>
  </si>
  <si>
    <t>72</t>
  </si>
  <si>
    <t xml:space="preserve">Вермишель </t>
  </si>
  <si>
    <t>84</t>
  </si>
  <si>
    <t>Салат из свежих помидор</t>
  </si>
  <si>
    <t>97</t>
  </si>
  <si>
    <t>19</t>
  </si>
  <si>
    <t>Вода</t>
  </si>
  <si>
    <t>112</t>
  </si>
  <si>
    <t>115</t>
  </si>
  <si>
    <t>81</t>
  </si>
  <si>
    <t>Сельдь с луком и растительным маслом</t>
  </si>
  <si>
    <t>77</t>
  </si>
  <si>
    <t>Ёжик из рыбы Минтай</t>
  </si>
  <si>
    <t>63</t>
  </si>
  <si>
    <t>Овощное рагу с мясом птицы</t>
  </si>
  <si>
    <t>6 день.</t>
  </si>
  <si>
    <t>Голубцы ленивые</t>
  </si>
  <si>
    <t>31</t>
  </si>
  <si>
    <t>Гренка с сыром</t>
  </si>
  <si>
    <t>69</t>
  </si>
  <si>
    <t>Йогурт</t>
  </si>
  <si>
    <t xml:space="preserve">Салат «Летний» </t>
  </si>
  <si>
    <t>135</t>
  </si>
  <si>
    <t>Мандарины</t>
  </si>
  <si>
    <t>Щи из морской капусты</t>
  </si>
  <si>
    <t>9 день.</t>
  </si>
  <si>
    <t xml:space="preserve">Кофейный напиток </t>
  </si>
  <si>
    <t xml:space="preserve">Плюшка </t>
  </si>
  <si>
    <t>Булочка домашняя</t>
  </si>
  <si>
    <t>70</t>
  </si>
  <si>
    <t>Ккуруза</t>
  </si>
  <si>
    <t>9</t>
  </si>
  <si>
    <t>Макаронны отварные</t>
  </si>
  <si>
    <t xml:space="preserve">Манные биточки </t>
  </si>
  <si>
    <t>Кулеш пшенный молочный</t>
  </si>
  <si>
    <t>121</t>
  </si>
  <si>
    <t>8</t>
  </si>
  <si>
    <t xml:space="preserve">Булка с маслом </t>
  </si>
  <si>
    <t>133</t>
  </si>
  <si>
    <t>132</t>
  </si>
  <si>
    <t xml:space="preserve">Кофейный напиток  </t>
  </si>
  <si>
    <t>Геркулесовая каша</t>
  </si>
  <si>
    <t xml:space="preserve">Чай с сахаром </t>
  </si>
  <si>
    <t>Каша молочная геркулесовая</t>
  </si>
  <si>
    <t>Чай с лимоном</t>
  </si>
  <si>
    <t xml:space="preserve">Фасоль </t>
  </si>
  <si>
    <t>Кулеш молочный пшенный</t>
  </si>
  <si>
    <t>мука</t>
  </si>
  <si>
    <t>Крупа перловая</t>
  </si>
  <si>
    <t>Салат из моркови с кукурузой</t>
  </si>
  <si>
    <t>Огурцы солёные</t>
  </si>
  <si>
    <t>Перловая крупа</t>
  </si>
  <si>
    <t>Рассольник на курином бульоне со сметаной</t>
  </si>
  <si>
    <t>41.760</t>
  </si>
  <si>
    <t>Каша гречневая с молоком</t>
  </si>
  <si>
    <t>Кофейный напиток  с молоком</t>
  </si>
  <si>
    <t>Печенье овсяное</t>
  </si>
  <si>
    <t>108</t>
  </si>
  <si>
    <t>Сушка Челночек</t>
  </si>
  <si>
    <t>Булка с маслом и сыром</t>
  </si>
  <si>
    <t>28.06.2023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</si>
</sst>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52" fillId="33" borderId="11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1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2" fillId="33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vertical="top" wrapText="1"/>
    </xf>
    <xf numFmtId="49" fontId="51" fillId="0" borderId="11" xfId="0" applyNumberFormat="1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2" fillId="34" borderId="11" xfId="0" applyFont="1" applyFill="1" applyBorder="1" applyAlignment="1">
      <alignment vertical="top" wrapText="1"/>
    </xf>
    <xf numFmtId="0" fontId="53" fillId="34" borderId="11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54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164" fontId="54" fillId="33" borderId="11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33" borderId="12" xfId="0" applyFont="1" applyFill="1" applyBorder="1" applyAlignment="1">
      <alignment horizontal="center" wrapText="1"/>
    </xf>
    <xf numFmtId="0" fontId="54" fillId="33" borderId="11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vertical="top" wrapText="1"/>
    </xf>
    <xf numFmtId="0" fontId="51" fillId="0" borderId="13" xfId="0" applyFont="1" applyBorder="1" applyAlignment="1">
      <alignment horizontal="center" wrapText="1"/>
    </xf>
    <xf numFmtId="0" fontId="54" fillId="33" borderId="13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vertical="top" wrapText="1"/>
    </xf>
    <xf numFmtId="164" fontId="51" fillId="0" borderId="11" xfId="0" applyNumberFormat="1" applyFont="1" applyBorder="1" applyAlignment="1">
      <alignment horizontal="center" vertical="center" wrapText="1"/>
    </xf>
    <xf numFmtId="164" fontId="54" fillId="0" borderId="11" xfId="0" applyNumberFormat="1" applyFont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164" fontId="54" fillId="33" borderId="12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164" fontId="54" fillId="33" borderId="11" xfId="0" applyNumberFormat="1" applyFont="1" applyFill="1" applyBorder="1" applyAlignment="1">
      <alignment horizontal="center" wrapText="1"/>
    </xf>
    <xf numFmtId="164" fontId="51" fillId="0" borderId="11" xfId="0" applyNumberFormat="1" applyFont="1" applyBorder="1" applyAlignment="1">
      <alignment horizontal="center" wrapText="1"/>
    </xf>
    <xf numFmtId="164" fontId="54" fillId="0" borderId="11" xfId="0" applyNumberFormat="1" applyFont="1" applyBorder="1" applyAlignment="1">
      <alignment horizontal="center" wrapText="1"/>
    </xf>
    <xf numFmtId="4" fontId="54" fillId="33" borderId="11" xfId="0" applyNumberFormat="1" applyFont="1" applyFill="1" applyBorder="1" applyAlignment="1">
      <alignment horizontal="center" wrapText="1"/>
    </xf>
    <xf numFmtId="4" fontId="51" fillId="0" borderId="11" xfId="0" applyNumberFormat="1" applyFont="1" applyBorder="1" applyAlignment="1">
      <alignment horizontal="center" wrapText="1"/>
    </xf>
    <xf numFmtId="4" fontId="51" fillId="34" borderId="12" xfId="0" applyNumberFormat="1" applyFont="1" applyFill="1" applyBorder="1" applyAlignment="1">
      <alignment horizontal="center" wrapText="1"/>
    </xf>
    <xf numFmtId="4" fontId="54" fillId="33" borderId="12" xfId="0" applyNumberFormat="1" applyFont="1" applyFill="1" applyBorder="1" applyAlignment="1">
      <alignment horizontal="center" wrapText="1"/>
    </xf>
    <xf numFmtId="164" fontId="54" fillId="33" borderId="13" xfId="0" applyNumberFormat="1" applyFont="1" applyFill="1" applyBorder="1" applyAlignment="1">
      <alignment horizontal="center" vertical="center" wrapText="1"/>
    </xf>
    <xf numFmtId="164" fontId="54" fillId="34" borderId="11" xfId="0" applyNumberFormat="1" applyFont="1" applyFill="1" applyBorder="1" applyAlignment="1">
      <alignment horizontal="center" vertical="center" wrapText="1"/>
    </xf>
    <xf numFmtId="4" fontId="54" fillId="33" borderId="13" xfId="0" applyNumberFormat="1" applyFont="1" applyFill="1" applyBorder="1" applyAlignment="1">
      <alignment horizontal="center" vertical="center" wrapText="1"/>
    </xf>
    <xf numFmtId="4" fontId="54" fillId="34" borderId="11" xfId="0" applyNumberFormat="1" applyFont="1" applyFill="1" applyBorder="1" applyAlignment="1">
      <alignment horizontal="center" vertical="center" wrapText="1"/>
    </xf>
    <xf numFmtId="164" fontId="51" fillId="34" borderId="11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center" wrapText="1"/>
    </xf>
    <xf numFmtId="164" fontId="54" fillId="33" borderId="13" xfId="0" applyNumberFormat="1" applyFont="1" applyFill="1" applyBorder="1" applyAlignment="1">
      <alignment horizontal="center" wrapText="1"/>
    </xf>
    <xf numFmtId="164" fontId="54" fillId="33" borderId="12" xfId="0" applyNumberFormat="1" applyFont="1" applyFill="1" applyBorder="1" applyAlignment="1">
      <alignment horizontal="center" wrapText="1"/>
    </xf>
    <xf numFmtId="4" fontId="51" fillId="0" borderId="13" xfId="0" applyNumberFormat="1" applyFont="1" applyBorder="1" applyAlignment="1">
      <alignment horizontal="center" wrapText="1"/>
    </xf>
    <xf numFmtId="4" fontId="54" fillId="33" borderId="13" xfId="0" applyNumberFormat="1" applyFont="1" applyFill="1" applyBorder="1" applyAlignment="1">
      <alignment horizontal="center" wrapText="1"/>
    </xf>
    <xf numFmtId="4" fontId="54" fillId="0" borderId="12" xfId="0" applyNumberFormat="1" applyFont="1" applyBorder="1" applyAlignment="1">
      <alignment horizontal="center" vertical="center"/>
    </xf>
    <xf numFmtId="4" fontId="51" fillId="34" borderId="12" xfId="0" applyNumberFormat="1" applyFont="1" applyFill="1" applyBorder="1" applyAlignment="1">
      <alignment horizontal="center" vertical="center"/>
    </xf>
    <xf numFmtId="4" fontId="54" fillId="33" borderId="1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7" fillId="0" borderId="0" xfId="0" applyFont="1" applyAlignment="1">
      <alignment/>
    </xf>
    <xf numFmtId="4" fontId="51" fillId="0" borderId="12" xfId="0" applyNumberFormat="1" applyFont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54" fillId="0" borderId="12" xfId="0" applyFont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" fontId="51" fillId="0" borderId="13" xfId="0" applyNumberFormat="1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4" fillId="33" borderId="17" xfId="0" applyFont="1" applyFill="1" applyBorder="1" applyAlignment="1">
      <alignment vertical="top" wrapText="1"/>
    </xf>
    <xf numFmtId="0" fontId="52" fillId="33" borderId="16" xfId="0" applyFont="1" applyFill="1" applyBorder="1" applyAlignment="1">
      <alignment vertical="top" wrapText="1"/>
    </xf>
    <xf numFmtId="0" fontId="51" fillId="34" borderId="12" xfId="0" applyFont="1" applyFill="1" applyBorder="1" applyAlignment="1">
      <alignment vertical="top" wrapText="1"/>
    </xf>
    <xf numFmtId="0" fontId="51" fillId="34" borderId="13" xfId="0" applyFont="1" applyFill="1" applyBorder="1" applyAlignment="1">
      <alignment vertical="top" wrapText="1"/>
    </xf>
    <xf numFmtId="4" fontId="54" fillId="33" borderId="17" xfId="0" applyNumberFormat="1" applyFont="1" applyFill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6" fillId="0" borderId="0" xfId="0" applyFont="1" applyBorder="1" applyAlignment="1">
      <alignment/>
    </xf>
    <xf numFmtId="0" fontId="51" fillId="0" borderId="0" xfId="0" applyFont="1" applyBorder="1" applyAlignment="1">
      <alignment/>
    </xf>
    <xf numFmtId="4" fontId="56" fillId="0" borderId="0" xfId="0" applyNumberFormat="1" applyFont="1" applyAlignment="1">
      <alignment/>
    </xf>
    <xf numFmtId="4" fontId="54" fillId="0" borderId="14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4" fontId="56" fillId="0" borderId="15" xfId="0" applyNumberFormat="1" applyFont="1" applyBorder="1" applyAlignment="1">
      <alignment/>
    </xf>
    <xf numFmtId="4" fontId="56" fillId="0" borderId="16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0" fontId="51" fillId="33" borderId="13" xfId="0" applyFont="1" applyFill="1" applyBorder="1" applyAlignment="1">
      <alignment horizontal="center" wrapText="1"/>
    </xf>
    <xf numFmtId="4" fontId="51" fillId="34" borderId="11" xfId="0" applyNumberFormat="1" applyFont="1" applyFill="1" applyBorder="1" applyAlignment="1">
      <alignment horizontal="center" vertical="center" wrapText="1"/>
    </xf>
    <xf numFmtId="4" fontId="51" fillId="34" borderId="1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vertical="top" wrapText="1"/>
    </xf>
    <xf numFmtId="4" fontId="54" fillId="33" borderId="11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" fontId="51" fillId="34" borderId="13" xfId="0" applyNumberFormat="1" applyFont="1" applyFill="1" applyBorder="1" applyAlignment="1">
      <alignment horizontal="center" vertical="center" wrapText="1"/>
    </xf>
    <xf numFmtId="4" fontId="54" fillId="34" borderId="12" xfId="0" applyNumberFormat="1" applyFont="1" applyFill="1" applyBorder="1" applyAlignment="1">
      <alignment horizontal="center" vertical="center"/>
    </xf>
    <xf numFmtId="4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4" fontId="58" fillId="0" borderId="0" xfId="0" applyNumberFormat="1" applyFont="1" applyBorder="1" applyAlignment="1">
      <alignment horizontal="center"/>
    </xf>
    <xf numFmtId="49" fontId="56" fillId="0" borderId="0" xfId="0" applyNumberFormat="1" applyFont="1" applyAlignment="1">
      <alignment/>
    </xf>
    <xf numFmtId="49" fontId="54" fillId="0" borderId="12" xfId="0" applyNumberFormat="1" applyFont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" fontId="51" fillId="34" borderId="12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54" fillId="33" borderId="11" xfId="0" applyNumberFormat="1" applyFont="1" applyFill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wrapText="1"/>
    </xf>
    <xf numFmtId="49" fontId="51" fillId="34" borderId="11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6" fillId="34" borderId="0" xfId="0" applyNumberFormat="1" applyFont="1" applyFill="1" applyAlignment="1">
      <alignment/>
    </xf>
    <xf numFmtId="49" fontId="54" fillId="34" borderId="14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wrapText="1"/>
    </xf>
    <xf numFmtId="49" fontId="54" fillId="33" borderId="13" xfId="0" applyNumberFormat="1" applyFont="1" applyFill="1" applyBorder="1" applyAlignment="1">
      <alignment horizontal="center" wrapText="1"/>
    </xf>
    <xf numFmtId="49" fontId="54" fillId="33" borderId="12" xfId="0" applyNumberFormat="1" applyFont="1" applyFill="1" applyBorder="1" applyAlignment="1">
      <alignment horizontal="center" wrapText="1"/>
    </xf>
    <xf numFmtId="49" fontId="51" fillId="34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9" fontId="54" fillId="33" borderId="17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35" borderId="11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vertical="top" wrapText="1"/>
    </xf>
    <xf numFmtId="0" fontId="51" fillId="35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/>
    </xf>
    <xf numFmtId="49" fontId="54" fillId="35" borderId="13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top" wrapText="1"/>
    </xf>
    <xf numFmtId="0" fontId="62" fillId="0" borderId="11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top" wrapText="1"/>
    </xf>
    <xf numFmtId="0" fontId="61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62" fillId="33" borderId="13" xfId="0" applyFont="1" applyFill="1" applyBorder="1" applyAlignment="1">
      <alignment horizontal="center" wrapText="1"/>
    </xf>
    <xf numFmtId="0" fontId="62" fillId="0" borderId="10" xfId="0" applyFont="1" applyBorder="1" applyAlignment="1">
      <alignment vertical="center" wrapText="1"/>
    </xf>
    <xf numFmtId="0" fontId="62" fillId="0" borderId="13" xfId="0" applyFont="1" applyBorder="1" applyAlignment="1">
      <alignment horizontal="center" wrapText="1"/>
    </xf>
    <xf numFmtId="0" fontId="60" fillId="33" borderId="12" xfId="0" applyFont="1" applyFill="1" applyBorder="1" applyAlignment="1">
      <alignment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wrapText="1"/>
    </xf>
    <xf numFmtId="0" fontId="62" fillId="33" borderId="11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wrapText="1"/>
    </xf>
    <xf numFmtId="0" fontId="61" fillId="33" borderId="13" xfId="0" applyFont="1" applyFill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0" fillId="33" borderId="11" xfId="0" applyFont="1" applyFill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49" fontId="62" fillId="0" borderId="11" xfId="0" applyNumberFormat="1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0" fillId="33" borderId="17" xfId="0" applyFont="1" applyFill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wrapText="1"/>
    </xf>
    <xf numFmtId="0" fontId="62" fillId="34" borderId="11" xfId="0" applyFont="1" applyFill="1" applyBorder="1" applyAlignment="1">
      <alignment vertical="center" wrapText="1"/>
    </xf>
    <xf numFmtId="0" fontId="62" fillId="34" borderId="12" xfId="0" applyFont="1" applyFill="1" applyBorder="1" applyAlignment="1">
      <alignment vertical="top" wrapText="1"/>
    </xf>
    <xf numFmtId="0" fontId="62" fillId="0" borderId="12" xfId="0" applyFont="1" applyBorder="1" applyAlignment="1">
      <alignment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top" wrapText="1"/>
    </xf>
    <xf numFmtId="0" fontId="6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64" fontId="54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4" fontId="54" fillId="0" borderId="12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/>
    </xf>
    <xf numFmtId="0" fontId="61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5" fillId="33" borderId="12" xfId="0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33" borderId="12" xfId="0" applyFont="1" applyFill="1" applyBorder="1" applyAlignment="1">
      <alignment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164" fontId="54" fillId="33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center" wrapText="1"/>
    </xf>
    <xf numFmtId="0" fontId="62" fillId="34" borderId="13" xfId="0" applyFont="1" applyFill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3" fontId="54" fillId="33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wrapText="1"/>
    </xf>
    <xf numFmtId="0" fontId="62" fillId="34" borderId="11" xfId="0" applyFont="1" applyFill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vertical="top" wrapText="1"/>
    </xf>
    <xf numFmtId="0" fontId="54" fillId="0" borderId="17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9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4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3" fillId="34" borderId="0" xfId="0" applyFont="1" applyFill="1" applyAlignment="1">
      <alignment horizontal="center"/>
    </xf>
    <xf numFmtId="4" fontId="54" fillId="0" borderId="20" xfId="0" applyNumberFormat="1" applyFont="1" applyBorder="1" applyAlignment="1">
      <alignment horizontal="center" vertical="center" wrapText="1"/>
    </xf>
    <xf numFmtId="4" fontId="54" fillId="0" borderId="21" xfId="0" applyNumberFormat="1" applyFont="1" applyBorder="1" applyAlignment="1">
      <alignment horizontal="center" vertical="center"/>
    </xf>
    <xf numFmtId="4" fontId="54" fillId="0" borderId="23" xfId="0" applyNumberFormat="1" applyFont="1" applyBorder="1" applyAlignment="1">
      <alignment horizontal="center" vertical="center"/>
    </xf>
    <xf numFmtId="4" fontId="54" fillId="0" borderId="21" xfId="0" applyNumberFormat="1" applyFont="1" applyBorder="1" applyAlignment="1">
      <alignment horizontal="center" vertical="center" wrapText="1"/>
    </xf>
    <xf numFmtId="4" fontId="54" fillId="0" borderId="23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="80" zoomScaleSheetLayoutView="80" zoomScalePageLayoutView="0" workbookViewId="0" topLeftCell="A10">
      <selection activeCell="G50" sqref="G50"/>
    </sheetView>
  </sheetViews>
  <sheetFormatPr defaultColWidth="9.140625" defaultRowHeight="15"/>
  <cols>
    <col min="1" max="1" width="4.57421875" style="72" customWidth="1"/>
    <col min="2" max="2" width="7.8515625" style="72" customWidth="1"/>
    <col min="3" max="3" width="22.8515625" style="72" bestFit="1" customWidth="1"/>
    <col min="4" max="4" width="40.28125" style="72" bestFit="1" customWidth="1"/>
    <col min="5" max="5" width="10.28125" style="72" bestFit="1" customWidth="1"/>
    <col min="6" max="6" width="9.28125" style="72" bestFit="1" customWidth="1"/>
    <col min="7" max="7" width="15.8515625" style="72" bestFit="1" customWidth="1"/>
    <col min="8" max="8" width="13.7109375" style="72" bestFit="1" customWidth="1"/>
    <col min="9" max="9" width="8.00390625" style="72" bestFit="1" customWidth="1"/>
    <col min="10" max="10" width="9.28125" style="72" bestFit="1" customWidth="1"/>
    <col min="11" max="11" width="18.140625" style="72" bestFit="1" customWidth="1"/>
    <col min="12" max="12" width="9.28125" style="72" customWidth="1"/>
    <col min="13" max="13" width="6.7109375" style="72" bestFit="1" customWidth="1"/>
    <col min="14" max="14" width="8.00390625" style="72" bestFit="1" customWidth="1"/>
    <col min="15" max="15" width="9.28125" style="72" bestFit="1" customWidth="1"/>
    <col min="16" max="16" width="9.28125" style="72" customWidth="1"/>
    <col min="17" max="17" width="9.140625" style="117" bestFit="1" customWidth="1"/>
    <col min="18" max="18" width="12.28125" style="72" bestFit="1" customWidth="1"/>
    <col min="19" max="19" width="11.00390625" style="72" bestFit="1" customWidth="1"/>
  </cols>
  <sheetData>
    <row r="1" spans="2:18" ht="24">
      <c r="B1" s="289" t="s">
        <v>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ht="18" thickBot="1">
      <c r="B2" s="25"/>
    </row>
    <row r="3" spans="2:19" ht="31.5" customHeight="1" thickBot="1">
      <c r="B3" s="268" t="s">
        <v>1</v>
      </c>
      <c r="C3" s="268" t="s">
        <v>55</v>
      </c>
      <c r="D3" s="268" t="s">
        <v>56</v>
      </c>
      <c r="E3" s="268" t="s">
        <v>2</v>
      </c>
      <c r="F3" s="268" t="s">
        <v>3</v>
      </c>
      <c r="G3" s="268" t="s">
        <v>51</v>
      </c>
      <c r="H3" s="271" t="s">
        <v>52</v>
      </c>
      <c r="I3" s="272"/>
      <c r="J3" s="273"/>
      <c r="K3" s="268" t="s">
        <v>94</v>
      </c>
      <c r="L3" s="271" t="s">
        <v>53</v>
      </c>
      <c r="M3" s="272"/>
      <c r="N3" s="273"/>
      <c r="O3" s="271" t="s">
        <v>95</v>
      </c>
      <c r="P3" s="273"/>
      <c r="Q3" s="280" t="s">
        <v>155</v>
      </c>
      <c r="R3" s="271" t="s">
        <v>5</v>
      </c>
      <c r="S3" s="288" t="s">
        <v>50</v>
      </c>
    </row>
    <row r="4" spans="2:19" ht="15" thickBot="1">
      <c r="B4" s="269"/>
      <c r="C4" s="269"/>
      <c r="D4" s="269"/>
      <c r="E4" s="269"/>
      <c r="F4" s="269"/>
      <c r="G4" s="269"/>
      <c r="H4" s="274"/>
      <c r="I4" s="275"/>
      <c r="J4" s="276"/>
      <c r="K4" s="269"/>
      <c r="L4" s="274"/>
      <c r="M4" s="275"/>
      <c r="N4" s="276"/>
      <c r="O4" s="274"/>
      <c r="P4" s="276"/>
      <c r="Q4" s="281"/>
      <c r="R4" s="274"/>
      <c r="S4" s="288"/>
    </row>
    <row r="5" spans="2:19" ht="15" thickBot="1">
      <c r="B5" s="269"/>
      <c r="C5" s="269"/>
      <c r="D5" s="269"/>
      <c r="E5" s="269"/>
      <c r="F5" s="269"/>
      <c r="G5" s="269"/>
      <c r="H5" s="274"/>
      <c r="I5" s="275"/>
      <c r="J5" s="276"/>
      <c r="K5" s="269"/>
      <c r="L5" s="274"/>
      <c r="M5" s="275"/>
      <c r="N5" s="276"/>
      <c r="O5" s="274"/>
      <c r="P5" s="276"/>
      <c r="Q5" s="281"/>
      <c r="R5" s="274"/>
      <c r="S5" s="288"/>
    </row>
    <row r="6" spans="2:19" ht="15" thickBot="1">
      <c r="B6" s="269"/>
      <c r="C6" s="269"/>
      <c r="D6" s="269"/>
      <c r="E6" s="269"/>
      <c r="F6" s="269"/>
      <c r="G6" s="269"/>
      <c r="H6" s="274"/>
      <c r="I6" s="275"/>
      <c r="J6" s="276"/>
      <c r="K6" s="269"/>
      <c r="L6" s="274"/>
      <c r="M6" s="275"/>
      <c r="N6" s="276"/>
      <c r="O6" s="274"/>
      <c r="P6" s="276"/>
      <c r="Q6" s="281"/>
      <c r="R6" s="274"/>
      <c r="S6" s="288"/>
    </row>
    <row r="7" spans="2:19" ht="15" thickBot="1">
      <c r="B7" s="270"/>
      <c r="C7" s="270"/>
      <c r="D7" s="270"/>
      <c r="E7" s="270"/>
      <c r="F7" s="270"/>
      <c r="G7" s="270"/>
      <c r="H7" s="277"/>
      <c r="I7" s="278"/>
      <c r="J7" s="279"/>
      <c r="K7" s="270"/>
      <c r="L7" s="277"/>
      <c r="M7" s="278"/>
      <c r="N7" s="279"/>
      <c r="O7" s="277"/>
      <c r="P7" s="279"/>
      <c r="Q7" s="282"/>
      <c r="R7" s="277"/>
      <c r="S7" s="288"/>
    </row>
    <row r="8" spans="2:19" ht="15.75" thickBot="1">
      <c r="B8" s="92"/>
      <c r="C8" s="94"/>
      <c r="D8" s="94"/>
      <c r="E8" s="94"/>
      <c r="F8" s="94"/>
      <c r="G8" s="94"/>
      <c r="H8" s="94" t="s">
        <v>6</v>
      </c>
      <c r="I8" s="94" t="s">
        <v>7</v>
      </c>
      <c r="J8" s="94" t="s">
        <v>8</v>
      </c>
      <c r="K8" s="94"/>
      <c r="L8" s="94" t="s">
        <v>9</v>
      </c>
      <c r="M8" s="94" t="s">
        <v>10</v>
      </c>
      <c r="N8" s="94" t="s">
        <v>11</v>
      </c>
      <c r="O8" s="94" t="s">
        <v>12</v>
      </c>
      <c r="P8" s="94" t="s">
        <v>13</v>
      </c>
      <c r="Q8" s="131"/>
      <c r="R8" s="93"/>
      <c r="S8" s="69"/>
    </row>
    <row r="9" spans="1:19" s="15" customFormat="1" ht="24" customHeight="1" thickBot="1">
      <c r="A9" s="75"/>
      <c r="B9" s="21"/>
      <c r="C9" s="5" t="s">
        <v>14</v>
      </c>
      <c r="D9" s="167" t="s">
        <v>191</v>
      </c>
      <c r="E9" s="168"/>
      <c r="F9" s="168"/>
      <c r="G9" s="30">
        <v>100</v>
      </c>
      <c r="H9" s="59">
        <f>H10+H11+H12</f>
        <v>5.075</v>
      </c>
      <c r="I9" s="59">
        <f aca="true" t="shared" si="0" ref="I9:P9">I10+I11+I12</f>
        <v>5.22</v>
      </c>
      <c r="J9" s="59">
        <f t="shared" si="0"/>
        <v>34.87</v>
      </c>
      <c r="K9" s="59">
        <f t="shared" si="0"/>
        <v>207.35000000000002</v>
      </c>
      <c r="L9" s="59">
        <f t="shared" si="0"/>
        <v>0.1825</v>
      </c>
      <c r="M9" s="59">
        <f t="shared" si="0"/>
        <v>0.08600000000000001</v>
      </c>
      <c r="N9" s="59">
        <f t="shared" si="0"/>
        <v>0</v>
      </c>
      <c r="O9" s="59">
        <f t="shared" si="0"/>
        <v>8.799999999999999</v>
      </c>
      <c r="P9" s="59">
        <f t="shared" si="0"/>
        <v>2.6999999999999997</v>
      </c>
      <c r="Q9" s="132">
        <v>99</v>
      </c>
      <c r="R9" s="61">
        <f>R10+R11+R12</f>
        <v>589.8</v>
      </c>
      <c r="S9" s="61">
        <f>S10+S11+S12</f>
        <v>5.994</v>
      </c>
    </row>
    <row r="10" spans="2:19" ht="24" customHeight="1" thickBot="1">
      <c r="B10" s="1"/>
      <c r="C10" s="3"/>
      <c r="D10" s="169" t="s">
        <v>91</v>
      </c>
      <c r="E10" s="170">
        <v>40</v>
      </c>
      <c r="F10" s="170">
        <v>40</v>
      </c>
      <c r="G10" s="250"/>
      <c r="H10" s="41">
        <v>5.04</v>
      </c>
      <c r="I10" s="41">
        <v>1.32</v>
      </c>
      <c r="J10" s="41">
        <v>24.84</v>
      </c>
      <c r="K10" s="41">
        <v>134</v>
      </c>
      <c r="L10" s="41">
        <v>0.175</v>
      </c>
      <c r="M10" s="41">
        <v>0.08</v>
      </c>
      <c r="N10" s="41"/>
      <c r="O10" s="41">
        <v>8</v>
      </c>
      <c r="P10" s="41">
        <v>2.66</v>
      </c>
      <c r="Q10" s="22"/>
      <c r="R10" s="48">
        <v>78</v>
      </c>
      <c r="S10" s="70">
        <f>(E10*R10)/1000</f>
        <v>3.12</v>
      </c>
    </row>
    <row r="11" spans="2:19" ht="24" customHeight="1" thickBot="1">
      <c r="B11" s="28"/>
      <c r="C11" s="29"/>
      <c r="D11" s="169" t="s">
        <v>18</v>
      </c>
      <c r="E11" s="170">
        <v>10</v>
      </c>
      <c r="F11" s="170">
        <v>10</v>
      </c>
      <c r="G11" s="250"/>
      <c r="H11" s="41"/>
      <c r="I11" s="41"/>
      <c r="J11" s="41">
        <v>9.98</v>
      </c>
      <c r="K11" s="41">
        <v>37.9</v>
      </c>
      <c r="L11" s="41"/>
      <c r="M11" s="41"/>
      <c r="N11" s="41"/>
      <c r="O11" s="41">
        <v>0.2</v>
      </c>
      <c r="P11" s="41">
        <v>0.03</v>
      </c>
      <c r="Q11" s="22"/>
      <c r="R11" s="48">
        <v>63</v>
      </c>
      <c r="S11" s="70">
        <f>(E11*R11)/1000</f>
        <v>0.63</v>
      </c>
    </row>
    <row r="12" spans="2:19" ht="24" customHeight="1" thickBot="1">
      <c r="B12" s="28"/>
      <c r="C12" s="29"/>
      <c r="D12" s="169" t="s">
        <v>17</v>
      </c>
      <c r="E12" s="170">
        <v>5</v>
      </c>
      <c r="F12" s="170">
        <f>E12</f>
        <v>5</v>
      </c>
      <c r="G12" s="250"/>
      <c r="H12" s="41">
        <v>0.035</v>
      </c>
      <c r="I12" s="41">
        <v>3.9</v>
      </c>
      <c r="J12" s="41">
        <v>0.05</v>
      </c>
      <c r="K12" s="41">
        <v>35.45</v>
      </c>
      <c r="L12" s="41">
        <v>0.0075</v>
      </c>
      <c r="M12" s="41">
        <v>0.006</v>
      </c>
      <c r="N12" s="41"/>
      <c r="O12" s="41">
        <v>0.6</v>
      </c>
      <c r="P12" s="41">
        <v>0.01</v>
      </c>
      <c r="Q12" s="22"/>
      <c r="R12" s="48">
        <v>448.8</v>
      </c>
      <c r="S12" s="70">
        <f>(E12*R12)/1000</f>
        <v>2.244</v>
      </c>
    </row>
    <row r="13" spans="1:19" s="4" customFormat="1" ht="24" customHeight="1" thickBot="1">
      <c r="A13" s="72"/>
      <c r="B13" s="21"/>
      <c r="C13" s="7"/>
      <c r="D13" s="171" t="s">
        <v>137</v>
      </c>
      <c r="E13" s="172"/>
      <c r="F13" s="172"/>
      <c r="G13" s="8">
        <v>200</v>
      </c>
      <c r="H13" s="33">
        <f>H14+H16+H15</f>
        <v>0.962</v>
      </c>
      <c r="I13" s="33">
        <f aca="true" t="shared" si="1" ref="I13:P13">I14+I16+I15</f>
        <v>1.025</v>
      </c>
      <c r="J13" s="33">
        <f t="shared" si="1"/>
        <v>15.86</v>
      </c>
      <c r="K13" s="33">
        <f t="shared" si="1"/>
        <v>130.55</v>
      </c>
      <c r="L13" s="33">
        <f t="shared" si="1"/>
        <v>0.007</v>
      </c>
      <c r="M13" s="33">
        <f t="shared" si="1"/>
        <v>0.041</v>
      </c>
      <c r="N13" s="33">
        <f t="shared" si="1"/>
        <v>0</v>
      </c>
      <c r="O13" s="33">
        <f t="shared" si="1"/>
        <v>7.85</v>
      </c>
      <c r="P13" s="33">
        <f t="shared" si="1"/>
        <v>0.19899999999999998</v>
      </c>
      <c r="Q13" s="123">
        <v>12</v>
      </c>
      <c r="R13" s="43">
        <f>R14+R16+R15</f>
        <v>507</v>
      </c>
      <c r="S13" s="43">
        <f>S14+S16+S15</f>
        <v>7.425000000000001</v>
      </c>
    </row>
    <row r="14" spans="2:19" ht="24" customHeight="1" thickBot="1">
      <c r="B14" s="28"/>
      <c r="C14" s="29"/>
      <c r="D14" s="169" t="s">
        <v>19</v>
      </c>
      <c r="E14" s="170">
        <v>1</v>
      </c>
      <c r="F14" s="170">
        <v>1</v>
      </c>
      <c r="G14" s="9"/>
      <c r="H14" s="41">
        <v>0.242</v>
      </c>
      <c r="I14" s="41">
        <v>0.175</v>
      </c>
      <c r="J14" s="41">
        <v>0.28</v>
      </c>
      <c r="K14" s="41">
        <v>3.73</v>
      </c>
      <c r="L14" s="41">
        <v>0.001</v>
      </c>
      <c r="M14" s="41">
        <v>0.003</v>
      </c>
      <c r="N14" s="41"/>
      <c r="O14" s="41">
        <v>0.55</v>
      </c>
      <c r="P14" s="41">
        <v>0.148</v>
      </c>
      <c r="Q14" s="22"/>
      <c r="R14" s="48">
        <v>225</v>
      </c>
      <c r="S14" s="70">
        <f>(E14*R14)/1000</f>
        <v>0.225</v>
      </c>
    </row>
    <row r="15" spans="2:19" ht="24" customHeight="1" thickBot="1">
      <c r="B15" s="28"/>
      <c r="C15" s="29"/>
      <c r="D15" s="169" t="s">
        <v>20</v>
      </c>
      <c r="E15" s="251">
        <v>30</v>
      </c>
      <c r="F15" s="170">
        <v>30</v>
      </c>
      <c r="G15" s="9"/>
      <c r="H15" s="41">
        <v>0.72</v>
      </c>
      <c r="I15" s="41">
        <v>0.85</v>
      </c>
      <c r="J15" s="41">
        <v>5.6</v>
      </c>
      <c r="K15" s="41">
        <v>88.92</v>
      </c>
      <c r="L15" s="41">
        <v>0.006</v>
      </c>
      <c r="M15" s="41">
        <v>0.038</v>
      </c>
      <c r="N15" s="41"/>
      <c r="O15" s="41">
        <v>7.1</v>
      </c>
      <c r="P15" s="41">
        <v>0.021</v>
      </c>
      <c r="Q15" s="22"/>
      <c r="R15" s="48">
        <v>219</v>
      </c>
      <c r="S15" s="70">
        <f>(E15*R15)/1000</f>
        <v>6.57</v>
      </c>
    </row>
    <row r="16" spans="2:19" ht="24" customHeight="1" thickBot="1">
      <c r="B16" s="28"/>
      <c r="C16" s="29"/>
      <c r="D16" s="169" t="s">
        <v>21</v>
      </c>
      <c r="E16" s="170">
        <v>10</v>
      </c>
      <c r="F16" s="170">
        <v>10</v>
      </c>
      <c r="G16" s="250"/>
      <c r="H16" s="41"/>
      <c r="I16" s="41"/>
      <c r="J16" s="41">
        <v>9.98</v>
      </c>
      <c r="K16" s="41">
        <v>37.9</v>
      </c>
      <c r="L16" s="41"/>
      <c r="M16" s="41"/>
      <c r="N16" s="41"/>
      <c r="O16" s="41">
        <v>0.2</v>
      </c>
      <c r="P16" s="41">
        <v>0.03</v>
      </c>
      <c r="Q16" s="22"/>
      <c r="R16" s="48">
        <v>63</v>
      </c>
      <c r="S16" s="70">
        <f>(E16*R16)/1000</f>
        <v>0.63</v>
      </c>
    </row>
    <row r="17" spans="2:19" ht="24" customHeight="1" thickBot="1">
      <c r="B17" s="21"/>
      <c r="C17" s="36"/>
      <c r="D17" s="171" t="s">
        <v>145</v>
      </c>
      <c r="E17" s="172"/>
      <c r="F17" s="172"/>
      <c r="G17" s="8">
        <v>37</v>
      </c>
      <c r="H17" s="33">
        <f>H18+H19</f>
        <v>2.394</v>
      </c>
      <c r="I17" s="33">
        <f aca="true" t="shared" si="2" ref="I17:P17">I18+I19</f>
        <v>5.24</v>
      </c>
      <c r="J17" s="33">
        <f t="shared" si="2"/>
        <v>16.31</v>
      </c>
      <c r="K17" s="33">
        <f t="shared" si="2"/>
        <v>123.67999999999999</v>
      </c>
      <c r="L17" s="33">
        <f t="shared" si="2"/>
        <v>0.0915</v>
      </c>
      <c r="M17" s="33">
        <f t="shared" si="2"/>
        <v>0.0174</v>
      </c>
      <c r="N17" s="33">
        <f t="shared" si="2"/>
        <v>0</v>
      </c>
      <c r="O17" s="33">
        <f t="shared" si="2"/>
        <v>6.84</v>
      </c>
      <c r="P17" s="33">
        <f t="shared" si="2"/>
        <v>0.604</v>
      </c>
      <c r="Q17" s="123">
        <v>44</v>
      </c>
      <c r="R17" s="43">
        <f>R18+R19</f>
        <v>1129.11</v>
      </c>
      <c r="S17" s="43">
        <f>S18+S19</f>
        <v>10.4708</v>
      </c>
    </row>
    <row r="18" spans="1:19" s="4" customFormat="1" ht="24" customHeight="1" thickBot="1">
      <c r="A18" s="72"/>
      <c r="B18" s="40"/>
      <c r="C18" s="27"/>
      <c r="D18" s="169" t="s">
        <v>23</v>
      </c>
      <c r="E18" s="170">
        <v>30</v>
      </c>
      <c r="F18" s="170">
        <v>30</v>
      </c>
      <c r="G18" s="9"/>
      <c r="H18" s="41">
        <v>2.31</v>
      </c>
      <c r="I18" s="41">
        <v>0.9</v>
      </c>
      <c r="J18" s="41">
        <v>14.94</v>
      </c>
      <c r="K18" s="41">
        <v>78.6</v>
      </c>
      <c r="L18" s="41">
        <v>0.081</v>
      </c>
      <c r="M18" s="41">
        <v>0.009</v>
      </c>
      <c r="N18" s="41"/>
      <c r="O18" s="41">
        <v>6</v>
      </c>
      <c r="P18" s="41">
        <v>0.59</v>
      </c>
      <c r="Q18" s="22"/>
      <c r="R18" s="48">
        <v>111.61</v>
      </c>
      <c r="S18" s="70">
        <f>(E18*R18)/1000</f>
        <v>3.3483</v>
      </c>
    </row>
    <row r="19" spans="2:19" ht="24" customHeight="1" thickBot="1">
      <c r="B19" s="28"/>
      <c r="C19" s="29"/>
      <c r="D19" s="175" t="s">
        <v>126</v>
      </c>
      <c r="E19" s="170">
        <v>7</v>
      </c>
      <c r="F19" s="170">
        <v>7</v>
      </c>
      <c r="G19" s="9"/>
      <c r="H19" s="41">
        <v>0.084</v>
      </c>
      <c r="I19" s="41">
        <v>4.34</v>
      </c>
      <c r="J19" s="41">
        <v>1.37</v>
      </c>
      <c r="K19" s="41">
        <v>45.08</v>
      </c>
      <c r="L19" s="41">
        <v>0.0105</v>
      </c>
      <c r="M19" s="41">
        <v>0.0084</v>
      </c>
      <c r="N19" s="41"/>
      <c r="O19" s="41">
        <v>0.84</v>
      </c>
      <c r="P19" s="41">
        <v>0.014</v>
      </c>
      <c r="Q19" s="22"/>
      <c r="R19" s="48">
        <v>1017.5</v>
      </c>
      <c r="S19" s="70">
        <f>(E19*R19)/1000</f>
        <v>7.1225</v>
      </c>
    </row>
    <row r="20" spans="1:19" s="4" customFormat="1" ht="24" customHeight="1" thickBot="1">
      <c r="A20" s="72"/>
      <c r="B20" s="21"/>
      <c r="C20" s="5" t="s">
        <v>24</v>
      </c>
      <c r="D20" s="167" t="s">
        <v>25</v>
      </c>
      <c r="E20" s="168">
        <v>100</v>
      </c>
      <c r="F20" s="168">
        <v>100</v>
      </c>
      <c r="G20" s="30">
        <v>100</v>
      </c>
      <c r="H20" s="59">
        <v>0.5</v>
      </c>
      <c r="I20" s="59"/>
      <c r="J20" s="59">
        <v>9.1</v>
      </c>
      <c r="K20" s="59">
        <v>38</v>
      </c>
      <c r="L20" s="59"/>
      <c r="M20" s="59"/>
      <c r="N20" s="59">
        <v>0.9</v>
      </c>
      <c r="O20" s="59">
        <v>0.7</v>
      </c>
      <c r="P20" s="59">
        <v>7.8</v>
      </c>
      <c r="Q20" s="132" t="s">
        <v>203</v>
      </c>
      <c r="R20" s="61">
        <v>78</v>
      </c>
      <c r="S20" s="71">
        <f>(E20*R20)/1000</f>
        <v>7.8</v>
      </c>
    </row>
    <row r="21" spans="1:19" s="4" customFormat="1" ht="32.25" customHeight="1" thickBot="1">
      <c r="A21" s="72"/>
      <c r="B21" s="21"/>
      <c r="C21" s="5" t="s">
        <v>26</v>
      </c>
      <c r="D21" s="167" t="s">
        <v>261</v>
      </c>
      <c r="E21" s="179"/>
      <c r="F21" s="181"/>
      <c r="G21" s="30">
        <v>47</v>
      </c>
      <c r="H21" s="59">
        <f aca="true" t="shared" si="3" ref="H21:P21">SUM(H22:H24)</f>
        <v>0.58</v>
      </c>
      <c r="I21" s="59">
        <f t="shared" si="3"/>
        <v>10.19</v>
      </c>
      <c r="J21" s="59">
        <f t="shared" si="3"/>
        <v>3.0599999999999996</v>
      </c>
      <c r="K21" s="59">
        <f t="shared" si="3"/>
        <v>104.52000000000001</v>
      </c>
      <c r="L21" s="59">
        <f t="shared" si="3"/>
        <v>0.0198</v>
      </c>
      <c r="M21" s="59">
        <f t="shared" si="3"/>
        <v>0.0231</v>
      </c>
      <c r="N21" s="59">
        <f t="shared" si="3"/>
        <v>1.32</v>
      </c>
      <c r="O21" s="59">
        <f t="shared" si="3"/>
        <v>16.83</v>
      </c>
      <c r="P21" s="59">
        <f t="shared" si="3"/>
        <v>0.231</v>
      </c>
      <c r="Q21" s="166" t="s">
        <v>243</v>
      </c>
      <c r="R21" s="61">
        <f>R22+R24</f>
        <v>141</v>
      </c>
      <c r="S21" s="43">
        <f>S22+S23+S24</f>
        <v>3.75</v>
      </c>
    </row>
    <row r="22" spans="1:19" s="4" customFormat="1" ht="24" customHeight="1" thickBot="1">
      <c r="A22" s="72"/>
      <c r="B22" s="40"/>
      <c r="C22" s="26"/>
      <c r="D22" s="169" t="s">
        <v>62</v>
      </c>
      <c r="E22" s="170">
        <v>40</v>
      </c>
      <c r="F22" s="170">
        <v>33</v>
      </c>
      <c r="G22" s="9"/>
      <c r="H22" s="41">
        <v>0.43</v>
      </c>
      <c r="I22" s="41">
        <v>0.03</v>
      </c>
      <c r="J22" s="41">
        <v>2.28</v>
      </c>
      <c r="K22" s="41">
        <v>10.56</v>
      </c>
      <c r="L22" s="41">
        <v>0.0198</v>
      </c>
      <c r="M22" s="41">
        <v>0.0231</v>
      </c>
      <c r="N22" s="41">
        <v>1.32</v>
      </c>
      <c r="O22" s="41">
        <v>16.83</v>
      </c>
      <c r="P22" s="41">
        <v>0.231</v>
      </c>
      <c r="Q22" s="22"/>
      <c r="R22" s="48">
        <v>28</v>
      </c>
      <c r="S22" s="70">
        <f>(E22*R22)/1000</f>
        <v>1.12</v>
      </c>
    </row>
    <row r="23" spans="1:19" s="4" customFormat="1" ht="24" customHeight="1" thickBot="1">
      <c r="A23" s="72"/>
      <c r="B23" s="40"/>
      <c r="C23" s="26"/>
      <c r="D23" s="169" t="s">
        <v>242</v>
      </c>
      <c r="E23" s="170">
        <v>10</v>
      </c>
      <c r="F23" s="170">
        <v>7</v>
      </c>
      <c r="G23" s="9"/>
      <c r="H23" s="41">
        <v>0.15</v>
      </c>
      <c r="I23" s="41">
        <v>0.17</v>
      </c>
      <c r="J23" s="41">
        <v>0.78</v>
      </c>
      <c r="K23" s="41">
        <v>4.06</v>
      </c>
      <c r="L23" s="41"/>
      <c r="M23" s="41"/>
      <c r="N23" s="41"/>
      <c r="O23" s="41"/>
      <c r="P23" s="41"/>
      <c r="Q23" s="22"/>
      <c r="R23" s="48">
        <v>150</v>
      </c>
      <c r="S23" s="70">
        <f>(E23*R23)/1000</f>
        <v>1.5</v>
      </c>
    </row>
    <row r="24" spans="1:19" s="4" customFormat="1" ht="24" customHeight="1" thickBot="1">
      <c r="A24" s="72"/>
      <c r="B24" s="40"/>
      <c r="C24" s="26"/>
      <c r="D24" s="169" t="s">
        <v>29</v>
      </c>
      <c r="E24" s="170">
        <v>10</v>
      </c>
      <c r="F24" s="170">
        <f>E24</f>
        <v>10</v>
      </c>
      <c r="G24" s="9"/>
      <c r="H24" s="41"/>
      <c r="I24" s="41">
        <v>9.99</v>
      </c>
      <c r="J24" s="41"/>
      <c r="K24" s="41">
        <v>89.9</v>
      </c>
      <c r="L24" s="41"/>
      <c r="M24" s="41"/>
      <c r="N24" s="41"/>
      <c r="O24" s="41"/>
      <c r="P24" s="41"/>
      <c r="Q24" s="130"/>
      <c r="R24" s="106">
        <v>113</v>
      </c>
      <c r="S24" s="70">
        <f>(E24*R24)/1000</f>
        <v>1.13</v>
      </c>
    </row>
    <row r="25" spans="1:19" s="4" customFormat="1" ht="24" customHeight="1" thickBot="1">
      <c r="A25" s="72"/>
      <c r="B25" s="21"/>
      <c r="C25" s="5"/>
      <c r="D25" s="227" t="s">
        <v>236</v>
      </c>
      <c r="E25" s="172"/>
      <c r="F25" s="172"/>
      <c r="G25" s="8">
        <v>250</v>
      </c>
      <c r="H25" s="33">
        <f aca="true" t="shared" si="4" ref="H25:P25">H26+H27+H28+H29+H30+H31+H32+H33</f>
        <v>9.254999999999999</v>
      </c>
      <c r="I25" s="33">
        <f t="shared" si="4"/>
        <v>13.264</v>
      </c>
      <c r="J25" s="33">
        <f t="shared" si="4"/>
        <v>11.072000000000001</v>
      </c>
      <c r="K25" s="33">
        <f>SUM(K26:K35)</f>
        <v>191.727</v>
      </c>
      <c r="L25" s="33">
        <f t="shared" si="4"/>
        <v>0.31129999999999997</v>
      </c>
      <c r="M25" s="33">
        <f t="shared" si="4"/>
        <v>0.47300000000000003</v>
      </c>
      <c r="N25" s="33">
        <f t="shared" si="4"/>
        <v>0.33699999999999997</v>
      </c>
      <c r="O25" s="33">
        <f t="shared" si="4"/>
        <v>29.279999999999998</v>
      </c>
      <c r="P25" s="33">
        <f t="shared" si="4"/>
        <v>8.582</v>
      </c>
      <c r="Q25" s="123" t="s">
        <v>225</v>
      </c>
      <c r="R25" s="43">
        <f>R26+R27+R28+R29+R30+R31+R32+R33+R35+R34</f>
        <v>1816.08</v>
      </c>
      <c r="S25" s="43">
        <f>S26+S27+S28+S29+S30+S31+S32+S33+S35+S34</f>
        <v>16.329</v>
      </c>
    </row>
    <row r="26" spans="2:19" ht="24" customHeight="1" thickBot="1">
      <c r="B26" s="28"/>
      <c r="C26" s="29"/>
      <c r="D26" s="169" t="s">
        <v>84</v>
      </c>
      <c r="E26" s="251">
        <v>24</v>
      </c>
      <c r="F26" s="251">
        <v>24</v>
      </c>
      <c r="G26" s="204"/>
      <c r="H26" s="228">
        <v>4.368</v>
      </c>
      <c r="I26" s="228">
        <v>4.416</v>
      </c>
      <c r="J26" s="228">
        <v>0.168</v>
      </c>
      <c r="K26" s="228">
        <v>57.84</v>
      </c>
      <c r="L26" s="228">
        <v>0.019</v>
      </c>
      <c r="M26" s="228">
        <v>0.036</v>
      </c>
      <c r="N26" s="228">
        <v>0</v>
      </c>
      <c r="O26" s="228">
        <v>4.08</v>
      </c>
      <c r="P26" s="228">
        <v>0.384</v>
      </c>
      <c r="Q26" s="22"/>
      <c r="R26" s="48">
        <v>162.5</v>
      </c>
      <c r="S26" s="70">
        <f aca="true" t="shared" si="5" ref="S26:S35">(E26*R26)/1000</f>
        <v>3.9</v>
      </c>
    </row>
    <row r="27" spans="2:19" ht="24" customHeight="1" thickBot="1">
      <c r="B27" s="28"/>
      <c r="C27" s="29"/>
      <c r="D27" s="169" t="s">
        <v>17</v>
      </c>
      <c r="E27" s="170">
        <v>5</v>
      </c>
      <c r="F27" s="170">
        <f>E27</f>
        <v>5</v>
      </c>
      <c r="G27" s="250"/>
      <c r="H27" s="41">
        <v>0.035</v>
      </c>
      <c r="I27" s="41">
        <v>3.9</v>
      </c>
      <c r="J27" s="41">
        <v>0.05</v>
      </c>
      <c r="K27" s="41">
        <v>35.45</v>
      </c>
      <c r="L27" s="41">
        <v>0.0075</v>
      </c>
      <c r="M27" s="41">
        <v>0.006</v>
      </c>
      <c r="N27" s="41"/>
      <c r="O27" s="41">
        <v>0.6</v>
      </c>
      <c r="P27" s="41">
        <v>0.01</v>
      </c>
      <c r="Q27" s="22"/>
      <c r="R27" s="48">
        <v>448.8</v>
      </c>
      <c r="S27" s="70">
        <f t="shared" si="5"/>
        <v>2.244</v>
      </c>
    </row>
    <row r="28" spans="1:19" s="4" customFormat="1" ht="24" customHeight="1" thickBot="1">
      <c r="A28" s="72"/>
      <c r="B28" s="40"/>
      <c r="C28" s="27"/>
      <c r="D28" s="169" t="s">
        <v>63</v>
      </c>
      <c r="E28" s="170">
        <v>70</v>
      </c>
      <c r="F28" s="170">
        <v>42</v>
      </c>
      <c r="G28" s="9"/>
      <c r="H28" s="41">
        <v>0.84</v>
      </c>
      <c r="I28" s="41">
        <v>0.168</v>
      </c>
      <c r="J28" s="41">
        <v>7.266</v>
      </c>
      <c r="K28" s="41">
        <v>33.6</v>
      </c>
      <c r="L28" s="41">
        <v>0.05</v>
      </c>
      <c r="M28" s="41">
        <v>0.029</v>
      </c>
      <c r="N28" s="41"/>
      <c r="O28" s="41">
        <v>4.2</v>
      </c>
      <c r="P28" s="41">
        <v>0.378</v>
      </c>
      <c r="Q28" s="22"/>
      <c r="R28" s="48">
        <v>22</v>
      </c>
      <c r="S28" s="70">
        <f t="shared" si="5"/>
        <v>1.54</v>
      </c>
    </row>
    <row r="29" spans="2:19" ht="24" customHeight="1" thickBot="1">
      <c r="B29" s="28"/>
      <c r="C29" s="29"/>
      <c r="D29" s="169" t="s">
        <v>136</v>
      </c>
      <c r="E29" s="170">
        <v>10</v>
      </c>
      <c r="F29" s="170">
        <v>8</v>
      </c>
      <c r="G29" s="9"/>
      <c r="H29" s="41">
        <v>0.072</v>
      </c>
      <c r="I29" s="41">
        <v>0.016</v>
      </c>
      <c r="J29" s="41">
        <v>2.4</v>
      </c>
      <c r="K29" s="41">
        <v>1.992</v>
      </c>
      <c r="L29" s="41">
        <v>0.216</v>
      </c>
      <c r="M29" s="41">
        <v>0.264</v>
      </c>
      <c r="N29" s="41">
        <v>0.176</v>
      </c>
      <c r="O29" s="41">
        <v>0.32</v>
      </c>
      <c r="P29" s="41">
        <v>7.12</v>
      </c>
      <c r="Q29" s="22"/>
      <c r="R29" s="48">
        <v>225</v>
      </c>
      <c r="S29" s="70">
        <f t="shared" si="5"/>
        <v>2.25</v>
      </c>
    </row>
    <row r="30" spans="2:19" ht="24" customHeight="1" thickBot="1">
      <c r="B30" s="28"/>
      <c r="C30" s="29"/>
      <c r="D30" s="169" t="s">
        <v>44</v>
      </c>
      <c r="E30" s="170">
        <v>0.5</v>
      </c>
      <c r="F30" s="170">
        <v>0.5</v>
      </c>
      <c r="G30" s="9"/>
      <c r="H30" s="41">
        <v>3.048</v>
      </c>
      <c r="I30" s="41">
        <v>2.76</v>
      </c>
      <c r="J30" s="41">
        <v>0.168</v>
      </c>
      <c r="K30" s="41">
        <v>37.68</v>
      </c>
      <c r="L30" s="41">
        <v>0.0168</v>
      </c>
      <c r="M30" s="41">
        <v>0.105</v>
      </c>
      <c r="N30" s="41"/>
      <c r="O30" s="41">
        <v>13.2</v>
      </c>
      <c r="P30" s="41">
        <v>0.6</v>
      </c>
      <c r="Q30" s="22"/>
      <c r="R30" s="48">
        <v>6.78</v>
      </c>
      <c r="S30" s="70">
        <f>(E30*R30)</f>
        <v>3.39</v>
      </c>
    </row>
    <row r="31" spans="2:19" ht="24" customHeight="1" thickBot="1">
      <c r="B31" s="28"/>
      <c r="C31" s="29"/>
      <c r="D31" s="169" t="s">
        <v>64</v>
      </c>
      <c r="E31" s="170">
        <v>5</v>
      </c>
      <c r="F31" s="170">
        <v>4</v>
      </c>
      <c r="G31" s="9"/>
      <c r="H31" s="41">
        <v>0.56</v>
      </c>
      <c r="I31" s="41"/>
      <c r="J31" s="41">
        <v>0.364</v>
      </c>
      <c r="K31" s="41">
        <v>1.64</v>
      </c>
      <c r="L31" s="41"/>
      <c r="M31" s="41">
        <v>0.028</v>
      </c>
      <c r="N31" s="41">
        <v>0.001</v>
      </c>
      <c r="O31" s="41">
        <v>1.24</v>
      </c>
      <c r="P31" s="41">
        <v>0.032</v>
      </c>
      <c r="Q31" s="22"/>
      <c r="R31" s="48">
        <v>25</v>
      </c>
      <c r="S31" s="70">
        <f t="shared" si="5"/>
        <v>0.125</v>
      </c>
    </row>
    <row r="32" spans="2:19" ht="24" customHeight="1" thickBot="1">
      <c r="B32" s="28"/>
      <c r="C32" s="29"/>
      <c r="D32" s="169" t="s">
        <v>62</v>
      </c>
      <c r="E32" s="170">
        <v>5</v>
      </c>
      <c r="F32" s="170">
        <v>4</v>
      </c>
      <c r="G32" s="9"/>
      <c r="H32" s="41">
        <v>0.052</v>
      </c>
      <c r="I32" s="41">
        <v>0.004</v>
      </c>
      <c r="J32" s="41">
        <v>0.336</v>
      </c>
      <c r="K32" s="41">
        <v>1.36</v>
      </c>
      <c r="L32" s="41">
        <v>0.002</v>
      </c>
      <c r="M32" s="41">
        <v>0.003</v>
      </c>
      <c r="N32" s="41">
        <v>0.16</v>
      </c>
      <c r="O32" s="41">
        <v>2.04</v>
      </c>
      <c r="P32" s="41">
        <v>0.028</v>
      </c>
      <c r="Q32" s="22"/>
      <c r="R32" s="48">
        <v>28</v>
      </c>
      <c r="S32" s="70">
        <f t="shared" si="5"/>
        <v>0.14</v>
      </c>
    </row>
    <row r="33" spans="2:19" ht="24" customHeight="1" thickBot="1">
      <c r="B33" s="28"/>
      <c r="C33" s="29"/>
      <c r="D33" s="169" t="s">
        <v>66</v>
      </c>
      <c r="E33" s="9">
        <v>10</v>
      </c>
      <c r="F33" s="9">
        <v>10</v>
      </c>
      <c r="G33" s="9"/>
      <c r="H33" s="41">
        <v>0.28</v>
      </c>
      <c r="I33" s="41">
        <v>2</v>
      </c>
      <c r="J33" s="41">
        <v>0.32</v>
      </c>
      <c r="K33" s="41">
        <v>20.6</v>
      </c>
      <c r="L33" s="41"/>
      <c r="M33" s="41">
        <v>0.002</v>
      </c>
      <c r="N33" s="41"/>
      <c r="O33" s="41">
        <v>3.6</v>
      </c>
      <c r="P33" s="41">
        <v>0.03</v>
      </c>
      <c r="Q33" s="22"/>
      <c r="R33" s="48">
        <v>235</v>
      </c>
      <c r="S33" s="70">
        <f t="shared" si="5"/>
        <v>2.35</v>
      </c>
    </row>
    <row r="34" spans="2:19" ht="24" customHeight="1" thickBot="1">
      <c r="B34" s="28"/>
      <c r="C34" s="29"/>
      <c r="D34" s="169" t="s">
        <v>147</v>
      </c>
      <c r="E34" s="170">
        <v>0.5</v>
      </c>
      <c r="F34" s="170">
        <v>0.5</v>
      </c>
      <c r="G34" s="9"/>
      <c r="H34" s="41">
        <v>0.038</v>
      </c>
      <c r="I34" s="41">
        <v>0.042</v>
      </c>
      <c r="J34" s="41">
        <v>0.24</v>
      </c>
      <c r="K34" s="41">
        <v>1.565</v>
      </c>
      <c r="L34" s="41"/>
      <c r="M34" s="41"/>
      <c r="N34" s="41"/>
      <c r="O34" s="41"/>
      <c r="P34" s="41"/>
      <c r="Q34" s="22"/>
      <c r="R34" s="48">
        <v>650</v>
      </c>
      <c r="S34" s="107">
        <f t="shared" si="5"/>
        <v>0.325</v>
      </c>
    </row>
    <row r="35" spans="2:19" ht="24" customHeight="1" thickBot="1">
      <c r="B35" s="28"/>
      <c r="C35" s="29"/>
      <c r="D35" s="169" t="s">
        <v>96</v>
      </c>
      <c r="E35" s="170">
        <v>5</v>
      </c>
      <c r="F35" s="170">
        <v>5</v>
      </c>
      <c r="G35" s="9"/>
      <c r="H35" s="41"/>
      <c r="I35" s="41"/>
      <c r="J35" s="41"/>
      <c r="K35" s="41"/>
      <c r="L35" s="41"/>
      <c r="M35" s="41"/>
      <c r="N35" s="41"/>
      <c r="O35" s="41">
        <v>1.2</v>
      </c>
      <c r="P35" s="41">
        <v>0.0165</v>
      </c>
      <c r="Q35" s="22"/>
      <c r="R35" s="48">
        <v>13</v>
      </c>
      <c r="S35" s="107">
        <f t="shared" si="5"/>
        <v>0.065</v>
      </c>
    </row>
    <row r="36" spans="2:19" ht="24" customHeight="1" thickBot="1">
      <c r="B36" s="21"/>
      <c r="C36" s="36"/>
      <c r="D36" s="227" t="s">
        <v>244</v>
      </c>
      <c r="E36" s="172"/>
      <c r="F36" s="172"/>
      <c r="G36" s="8">
        <v>100</v>
      </c>
      <c r="H36" s="33">
        <f>H37+H38</f>
        <v>4.315</v>
      </c>
      <c r="I36" s="33">
        <f aca="true" t="shared" si="6" ref="I36:P36">I37+I38</f>
        <v>4.42</v>
      </c>
      <c r="J36" s="33">
        <f t="shared" si="6"/>
        <v>27.41</v>
      </c>
      <c r="K36" s="33">
        <f t="shared" si="6"/>
        <v>169.45</v>
      </c>
      <c r="L36" s="33">
        <f t="shared" si="6"/>
        <v>0.0075</v>
      </c>
      <c r="M36" s="33">
        <f t="shared" si="6"/>
        <v>0.022</v>
      </c>
      <c r="N36" s="33">
        <f t="shared" si="6"/>
        <v>0</v>
      </c>
      <c r="O36" s="33">
        <f t="shared" si="6"/>
        <v>8.2</v>
      </c>
      <c r="P36" s="33">
        <f t="shared" si="6"/>
        <v>0.642</v>
      </c>
      <c r="Q36" s="123" t="s">
        <v>216</v>
      </c>
      <c r="R36" s="43">
        <f>R37+R38</f>
        <v>507.3</v>
      </c>
      <c r="S36" s="43">
        <f>S37+S38</f>
        <v>4.584</v>
      </c>
    </row>
    <row r="37" spans="2:19" ht="24" customHeight="1" thickBot="1">
      <c r="B37" s="28"/>
      <c r="C37" s="29"/>
      <c r="D37" s="169" t="s">
        <v>128</v>
      </c>
      <c r="E37" s="170">
        <v>40</v>
      </c>
      <c r="F37" s="170">
        <v>40</v>
      </c>
      <c r="G37" s="9"/>
      <c r="H37" s="41">
        <v>4.28</v>
      </c>
      <c r="I37" s="41">
        <v>0.52</v>
      </c>
      <c r="J37" s="41">
        <v>27.36</v>
      </c>
      <c r="K37" s="41">
        <v>134</v>
      </c>
      <c r="L37" s="41"/>
      <c r="M37" s="41">
        <v>0.016</v>
      </c>
      <c r="N37" s="41"/>
      <c r="O37" s="41">
        <v>7.6</v>
      </c>
      <c r="P37" s="41">
        <v>0.632</v>
      </c>
      <c r="Q37" s="22"/>
      <c r="R37" s="48">
        <v>58.5</v>
      </c>
      <c r="S37" s="70">
        <f>(E37*R37)/1000</f>
        <v>2.34</v>
      </c>
    </row>
    <row r="38" spans="2:19" ht="24" customHeight="1" thickBot="1">
      <c r="B38" s="28"/>
      <c r="C38" s="29"/>
      <c r="D38" s="169" t="s">
        <v>17</v>
      </c>
      <c r="E38" s="170">
        <v>5</v>
      </c>
      <c r="F38" s="170">
        <f>E38</f>
        <v>5</v>
      </c>
      <c r="G38" s="250"/>
      <c r="H38" s="41">
        <v>0.035</v>
      </c>
      <c r="I38" s="41">
        <v>3.9</v>
      </c>
      <c r="J38" s="41">
        <v>0.05</v>
      </c>
      <c r="K38" s="41">
        <v>35.45</v>
      </c>
      <c r="L38" s="41">
        <v>0.0075</v>
      </c>
      <c r="M38" s="41">
        <v>0.006</v>
      </c>
      <c r="N38" s="41"/>
      <c r="O38" s="41">
        <v>0.6</v>
      </c>
      <c r="P38" s="41">
        <v>0.01</v>
      </c>
      <c r="Q38" s="22"/>
      <c r="R38" s="48">
        <v>448.8</v>
      </c>
      <c r="S38" s="70">
        <f>(E38*R38)/1000</f>
        <v>2.244</v>
      </c>
    </row>
    <row r="39" spans="2:19" ht="24" customHeight="1" thickBot="1">
      <c r="B39" s="151"/>
      <c r="C39" s="152"/>
      <c r="D39" s="173" t="s">
        <v>97</v>
      </c>
      <c r="E39" s="172"/>
      <c r="F39" s="174"/>
      <c r="G39" s="8">
        <v>60</v>
      </c>
      <c r="H39" s="33">
        <f>H40+H41+H42+H43+H44+H45</f>
        <v>16.076</v>
      </c>
      <c r="I39" s="33">
        <f aca="true" t="shared" si="7" ref="I39:P39">I40+I41+I42+I43+I44+I45</f>
        <v>20.495</v>
      </c>
      <c r="J39" s="33">
        <f t="shared" si="7"/>
        <v>5.909000000000001</v>
      </c>
      <c r="K39" s="33">
        <f t="shared" si="7"/>
        <v>281.51</v>
      </c>
      <c r="L39" s="33">
        <f t="shared" si="7"/>
        <v>0.079</v>
      </c>
      <c r="M39" s="33">
        <f t="shared" si="7"/>
        <v>0.17400000000000002</v>
      </c>
      <c r="N39" s="33">
        <f t="shared" si="7"/>
        <v>0.001</v>
      </c>
      <c r="O39" s="33">
        <f t="shared" si="7"/>
        <v>17.04</v>
      </c>
      <c r="P39" s="33">
        <f t="shared" si="7"/>
        <v>2.1</v>
      </c>
      <c r="Q39" s="123" t="s">
        <v>190</v>
      </c>
      <c r="R39" s="43">
        <f>R40+R41+R42+R43+R44+R45</f>
        <v>926.89</v>
      </c>
      <c r="S39" s="43">
        <f>S40+S41+S42+S43+S44+S45</f>
        <v>22.6896</v>
      </c>
    </row>
    <row r="40" spans="2:19" ht="24" customHeight="1" thickBot="1">
      <c r="B40" s="28"/>
      <c r="C40" s="29"/>
      <c r="D40" s="175" t="s">
        <v>84</v>
      </c>
      <c r="E40" s="170">
        <v>75</v>
      </c>
      <c r="F40" s="176">
        <f>E40</f>
        <v>75</v>
      </c>
      <c r="G40" s="9"/>
      <c r="H40" s="41">
        <v>13.65</v>
      </c>
      <c r="I40" s="41">
        <v>13.8</v>
      </c>
      <c r="J40" s="41">
        <v>0.525</v>
      </c>
      <c r="K40" s="41">
        <v>180.75</v>
      </c>
      <c r="L40" s="41">
        <v>0.05</v>
      </c>
      <c r="M40" s="41">
        <v>0.11</v>
      </c>
      <c r="N40" s="41"/>
      <c r="O40" s="41">
        <v>12.75</v>
      </c>
      <c r="P40" s="41">
        <v>1.2</v>
      </c>
      <c r="Q40" s="22"/>
      <c r="R40" s="48">
        <v>162.5</v>
      </c>
      <c r="S40" s="57">
        <f aca="true" t="shared" si="8" ref="S40:S45">(E40*R40)/1000</f>
        <v>12.1875</v>
      </c>
    </row>
    <row r="41" spans="2:19" ht="24" customHeight="1" thickBot="1">
      <c r="B41" s="28"/>
      <c r="C41" s="29"/>
      <c r="D41" s="175" t="s">
        <v>98</v>
      </c>
      <c r="E41" s="251">
        <v>10</v>
      </c>
      <c r="F41" s="170">
        <v>10</v>
      </c>
      <c r="G41" s="9"/>
      <c r="H41" s="41">
        <v>0.93</v>
      </c>
      <c r="I41" s="41">
        <v>0.8</v>
      </c>
      <c r="J41" s="41"/>
      <c r="K41" s="41">
        <v>19.67</v>
      </c>
      <c r="L41" s="41">
        <v>0.002</v>
      </c>
      <c r="M41" s="41">
        <v>0.003</v>
      </c>
      <c r="N41" s="41"/>
      <c r="O41" s="41">
        <v>1.05</v>
      </c>
      <c r="P41" s="41">
        <v>0.45</v>
      </c>
      <c r="Q41" s="22"/>
      <c r="R41" s="48">
        <v>508</v>
      </c>
      <c r="S41" s="57">
        <f t="shared" si="8"/>
        <v>5.08</v>
      </c>
    </row>
    <row r="42" spans="2:19" ht="24" customHeight="1" thickBot="1">
      <c r="B42" s="28"/>
      <c r="C42" s="29"/>
      <c r="D42" s="175" t="s">
        <v>23</v>
      </c>
      <c r="E42" s="170">
        <v>10</v>
      </c>
      <c r="F42" s="176">
        <f>E42</f>
        <v>10</v>
      </c>
      <c r="G42" s="9"/>
      <c r="H42" s="41">
        <v>0.77</v>
      </c>
      <c r="I42" s="41">
        <v>0.3</v>
      </c>
      <c r="J42" s="41">
        <v>4.98</v>
      </c>
      <c r="K42" s="41">
        <v>26.2</v>
      </c>
      <c r="L42" s="41">
        <v>0.027</v>
      </c>
      <c r="M42" s="41">
        <v>0.003</v>
      </c>
      <c r="N42" s="41"/>
      <c r="O42" s="41">
        <v>2</v>
      </c>
      <c r="P42" s="41">
        <v>0.198</v>
      </c>
      <c r="Q42" s="22"/>
      <c r="R42" s="48">
        <v>111.61</v>
      </c>
      <c r="S42" s="57">
        <f t="shared" si="8"/>
        <v>1.1160999999999999</v>
      </c>
    </row>
    <row r="43" spans="2:19" ht="24" customHeight="1" thickBot="1">
      <c r="B43" s="28"/>
      <c r="C43" s="29"/>
      <c r="D43" s="175" t="s">
        <v>44</v>
      </c>
      <c r="E43" s="170">
        <v>0.5</v>
      </c>
      <c r="F43" s="176">
        <f>E43</f>
        <v>0.5</v>
      </c>
      <c r="G43" s="9"/>
      <c r="H43" s="41">
        <v>0.67</v>
      </c>
      <c r="I43" s="41">
        <v>0.6</v>
      </c>
      <c r="J43" s="41">
        <v>0.04</v>
      </c>
      <c r="K43" s="41">
        <v>8.3</v>
      </c>
      <c r="L43" s="41"/>
      <c r="M43" s="41">
        <v>0.03</v>
      </c>
      <c r="N43" s="41"/>
      <c r="O43" s="41"/>
      <c r="P43" s="41">
        <v>0.22</v>
      </c>
      <c r="Q43" s="22"/>
      <c r="R43" s="48">
        <v>6.78</v>
      </c>
      <c r="S43" s="57">
        <f>(E43*R43)</f>
        <v>3.39</v>
      </c>
    </row>
    <row r="44" spans="2:19" ht="24" customHeight="1" thickBot="1">
      <c r="B44" s="28"/>
      <c r="C44" s="29"/>
      <c r="D44" s="175" t="s">
        <v>64</v>
      </c>
      <c r="E44" s="170">
        <v>5</v>
      </c>
      <c r="F44" s="176">
        <v>4</v>
      </c>
      <c r="G44" s="9"/>
      <c r="H44" s="41">
        <v>0.056</v>
      </c>
      <c r="I44" s="41"/>
      <c r="J44" s="41">
        <v>0.364</v>
      </c>
      <c r="K44" s="41">
        <v>1.64</v>
      </c>
      <c r="L44" s="41"/>
      <c r="M44" s="41">
        <v>0.028</v>
      </c>
      <c r="N44" s="41">
        <v>0.001</v>
      </c>
      <c r="O44" s="41">
        <v>1.24</v>
      </c>
      <c r="P44" s="41">
        <v>0.032</v>
      </c>
      <c r="Q44" s="22"/>
      <c r="R44" s="48">
        <v>25</v>
      </c>
      <c r="S44" s="57">
        <f t="shared" si="8"/>
        <v>0.125</v>
      </c>
    </row>
    <row r="45" spans="2:19" ht="24" customHeight="1" thickBot="1">
      <c r="B45" s="28"/>
      <c r="C45" s="29"/>
      <c r="D45" s="175" t="s">
        <v>29</v>
      </c>
      <c r="E45" s="170">
        <v>7</v>
      </c>
      <c r="F45" s="176">
        <f>E45</f>
        <v>7</v>
      </c>
      <c r="G45" s="9"/>
      <c r="H45" s="41"/>
      <c r="I45" s="41">
        <v>4.995</v>
      </c>
      <c r="J45" s="41"/>
      <c r="K45" s="41">
        <v>44.95</v>
      </c>
      <c r="L45" s="41"/>
      <c r="M45" s="41"/>
      <c r="N45" s="41"/>
      <c r="O45" s="41"/>
      <c r="P45" s="41"/>
      <c r="Q45" s="22"/>
      <c r="R45" s="48">
        <v>113</v>
      </c>
      <c r="S45" s="57">
        <f t="shared" si="8"/>
        <v>0.791</v>
      </c>
    </row>
    <row r="46" spans="2:19" ht="24" customHeight="1" thickBot="1">
      <c r="B46" s="21"/>
      <c r="C46" s="36"/>
      <c r="D46" s="173" t="s">
        <v>79</v>
      </c>
      <c r="E46" s="172"/>
      <c r="F46" s="174"/>
      <c r="G46" s="8">
        <v>200</v>
      </c>
      <c r="H46" s="33">
        <f>H47+H48</f>
        <v>0.22</v>
      </c>
      <c r="I46" s="33">
        <f aca="true" t="shared" si="9" ref="I46:P46">I47+I48</f>
        <v>0</v>
      </c>
      <c r="J46" s="33">
        <f t="shared" si="9"/>
        <v>20.57</v>
      </c>
      <c r="K46" s="33">
        <f t="shared" si="9"/>
        <v>84.85</v>
      </c>
      <c r="L46" s="33">
        <f t="shared" si="9"/>
        <v>0.1</v>
      </c>
      <c r="M46" s="33">
        <f t="shared" si="9"/>
        <v>0</v>
      </c>
      <c r="N46" s="33">
        <f t="shared" si="9"/>
        <v>0</v>
      </c>
      <c r="O46" s="33">
        <f t="shared" si="9"/>
        <v>1.3</v>
      </c>
      <c r="P46" s="33">
        <f t="shared" si="9"/>
        <v>0.045</v>
      </c>
      <c r="Q46" s="123" t="s">
        <v>185</v>
      </c>
      <c r="R46" s="43">
        <f>R47+R48</f>
        <v>187</v>
      </c>
      <c r="S46" s="43">
        <f>S47+S48</f>
        <v>1.9369999999999998</v>
      </c>
    </row>
    <row r="47" spans="2:19" ht="24" customHeight="1" thickBot="1">
      <c r="B47" s="28"/>
      <c r="C47" s="29"/>
      <c r="D47" s="175" t="s">
        <v>80</v>
      </c>
      <c r="E47" s="170">
        <v>8</v>
      </c>
      <c r="F47" s="176">
        <f>E47</f>
        <v>8</v>
      </c>
      <c r="G47" s="250"/>
      <c r="H47" s="41">
        <v>0.22</v>
      </c>
      <c r="I47" s="41"/>
      <c r="J47" s="41">
        <v>5.6</v>
      </c>
      <c r="K47" s="41">
        <v>28</v>
      </c>
      <c r="L47" s="41">
        <v>0.1</v>
      </c>
      <c r="M47" s="41"/>
      <c r="N47" s="41"/>
      <c r="O47" s="41">
        <v>1</v>
      </c>
      <c r="P47" s="41"/>
      <c r="Q47" s="22"/>
      <c r="R47" s="48">
        <v>124</v>
      </c>
      <c r="S47" s="70">
        <f>(E47*R47)/1000</f>
        <v>0.992</v>
      </c>
    </row>
    <row r="48" spans="2:19" ht="24" customHeight="1" thickBot="1">
      <c r="B48" s="1"/>
      <c r="C48" s="3"/>
      <c r="D48" s="175" t="s">
        <v>18</v>
      </c>
      <c r="E48" s="170">
        <v>15</v>
      </c>
      <c r="F48" s="176">
        <f>E48</f>
        <v>15</v>
      </c>
      <c r="G48" s="250"/>
      <c r="H48" s="41"/>
      <c r="I48" s="41"/>
      <c r="J48" s="41">
        <v>14.97</v>
      </c>
      <c r="K48" s="41">
        <v>56.85</v>
      </c>
      <c r="L48" s="41"/>
      <c r="M48" s="41"/>
      <c r="N48" s="41"/>
      <c r="O48" s="41">
        <v>0.3</v>
      </c>
      <c r="P48" s="41">
        <v>0.045</v>
      </c>
      <c r="Q48" s="22"/>
      <c r="R48" s="48">
        <v>63</v>
      </c>
      <c r="S48" s="70">
        <f>(E48*R48)/1000</f>
        <v>0.945</v>
      </c>
    </row>
    <row r="49" spans="2:19" ht="24" customHeight="1" thickBot="1">
      <c r="B49" s="21"/>
      <c r="C49" s="36"/>
      <c r="D49" s="173" t="s">
        <v>41</v>
      </c>
      <c r="E49" s="172">
        <v>40</v>
      </c>
      <c r="F49" s="182">
        <f>E49</f>
        <v>40</v>
      </c>
      <c r="G49" s="8">
        <v>40</v>
      </c>
      <c r="H49" s="33">
        <v>2.64</v>
      </c>
      <c r="I49" s="33">
        <v>0.48</v>
      </c>
      <c r="J49" s="33">
        <v>13.6</v>
      </c>
      <c r="K49" s="33">
        <v>72.4</v>
      </c>
      <c r="L49" s="33">
        <v>0.07</v>
      </c>
      <c r="M49" s="33">
        <v>0.03</v>
      </c>
      <c r="N49" s="33"/>
      <c r="O49" s="33">
        <v>14</v>
      </c>
      <c r="P49" s="33">
        <v>1.5</v>
      </c>
      <c r="Q49" s="123" t="s">
        <v>162</v>
      </c>
      <c r="R49" s="43">
        <v>60.23</v>
      </c>
      <c r="S49" s="71">
        <f>(E49*R49)/1000</f>
        <v>2.4092</v>
      </c>
    </row>
    <row r="50" spans="1:19" s="4" customFormat="1" ht="24" customHeight="1" thickBot="1">
      <c r="A50" s="72"/>
      <c r="B50" s="21"/>
      <c r="C50" s="5" t="s">
        <v>42</v>
      </c>
      <c r="D50" s="171" t="s">
        <v>268</v>
      </c>
      <c r="E50" s="172">
        <v>90</v>
      </c>
      <c r="F50" s="172">
        <v>90</v>
      </c>
      <c r="G50" s="8">
        <v>90</v>
      </c>
      <c r="H50" s="33">
        <v>0.39</v>
      </c>
      <c r="I50" s="33">
        <v>0.864</v>
      </c>
      <c r="J50" s="33">
        <v>4.308</v>
      </c>
      <c r="K50" s="33">
        <v>358.2</v>
      </c>
      <c r="L50" s="33"/>
      <c r="M50" s="33"/>
      <c r="N50" s="33"/>
      <c r="O50" s="33"/>
      <c r="P50" s="33"/>
      <c r="Q50" s="123" t="s">
        <v>269</v>
      </c>
      <c r="R50" s="43">
        <v>155</v>
      </c>
      <c r="S50" s="71">
        <f>(E50*R50)/1000</f>
        <v>13.95</v>
      </c>
    </row>
    <row r="51" spans="2:19" ht="24" customHeight="1" thickBot="1">
      <c r="B51" s="21"/>
      <c r="C51" s="36"/>
      <c r="D51" s="171" t="s">
        <v>256</v>
      </c>
      <c r="E51" s="172"/>
      <c r="F51" s="172"/>
      <c r="G51" s="8">
        <v>200</v>
      </c>
      <c r="H51" s="33">
        <f aca="true" t="shared" si="10" ref="H51:P51">SUM(H52:H54)</f>
        <v>0.045</v>
      </c>
      <c r="I51" s="33">
        <f t="shared" si="10"/>
        <v>0.006</v>
      </c>
      <c r="J51" s="33">
        <f t="shared" si="10"/>
        <v>15.120000000000001</v>
      </c>
      <c r="K51" s="33">
        <f t="shared" si="10"/>
        <v>57.907000000000004</v>
      </c>
      <c r="L51" s="33">
        <f t="shared" si="10"/>
        <v>0</v>
      </c>
      <c r="M51" s="33">
        <f t="shared" si="10"/>
        <v>0</v>
      </c>
      <c r="N51" s="33">
        <f t="shared" si="10"/>
        <v>2.5</v>
      </c>
      <c r="O51" s="33">
        <f t="shared" si="10"/>
        <v>0.3</v>
      </c>
      <c r="P51" s="33">
        <f t="shared" si="10"/>
        <v>0.0045</v>
      </c>
      <c r="Q51" s="123" t="s">
        <v>195</v>
      </c>
      <c r="R51" s="43">
        <f>SUM(R52:R54)</f>
        <v>553</v>
      </c>
      <c r="S51" s="43">
        <f>SUM(S52:S54)</f>
        <v>2.185</v>
      </c>
    </row>
    <row r="52" spans="1:19" s="111" customFormat="1" ht="24" customHeight="1" thickBot="1">
      <c r="A52" s="77"/>
      <c r="B52" s="28"/>
      <c r="C52" s="29"/>
      <c r="D52" s="175" t="s">
        <v>71</v>
      </c>
      <c r="E52" s="170">
        <v>1</v>
      </c>
      <c r="F52" s="170">
        <v>1</v>
      </c>
      <c r="G52" s="264"/>
      <c r="H52" s="41"/>
      <c r="I52" s="41"/>
      <c r="J52" s="41"/>
      <c r="K52" s="41"/>
      <c r="L52" s="41"/>
      <c r="M52" s="41"/>
      <c r="N52" s="41"/>
      <c r="O52" s="41"/>
      <c r="P52" s="41"/>
      <c r="Q52" s="22"/>
      <c r="R52" s="48">
        <v>365</v>
      </c>
      <c r="S52" s="57">
        <f>(E52*R52)/1000</f>
        <v>0.365</v>
      </c>
    </row>
    <row r="53" spans="1:19" s="111" customFormat="1" ht="24" customHeight="1" thickBot="1">
      <c r="A53" s="77"/>
      <c r="B53" s="28"/>
      <c r="C53" s="29"/>
      <c r="D53" s="175" t="s">
        <v>21</v>
      </c>
      <c r="E53" s="170">
        <v>15</v>
      </c>
      <c r="F53" s="170">
        <v>15</v>
      </c>
      <c r="G53" s="264"/>
      <c r="H53" s="41"/>
      <c r="I53" s="41"/>
      <c r="J53" s="41">
        <v>14.97</v>
      </c>
      <c r="K53" s="41">
        <v>56.85</v>
      </c>
      <c r="L53" s="41"/>
      <c r="M53" s="41"/>
      <c r="N53" s="41"/>
      <c r="O53" s="41">
        <v>0.3</v>
      </c>
      <c r="P53" s="41">
        <v>0.0045</v>
      </c>
      <c r="Q53" s="22"/>
      <c r="R53" s="48">
        <v>63</v>
      </c>
      <c r="S53" s="57">
        <f>(E53*R53)/1000</f>
        <v>0.945</v>
      </c>
    </row>
    <row r="54" spans="1:19" s="111" customFormat="1" ht="24" customHeight="1" thickBot="1">
      <c r="A54" s="77"/>
      <c r="B54" s="28"/>
      <c r="C54" s="29"/>
      <c r="D54" s="175" t="s">
        <v>86</v>
      </c>
      <c r="E54" s="251">
        <v>7</v>
      </c>
      <c r="F54" s="170">
        <v>7</v>
      </c>
      <c r="G54" s="264"/>
      <c r="H54" s="41">
        <v>0.045</v>
      </c>
      <c r="I54" s="41">
        <v>0.006</v>
      </c>
      <c r="J54" s="41">
        <v>0.15</v>
      </c>
      <c r="K54" s="41">
        <v>1.057</v>
      </c>
      <c r="L54" s="41"/>
      <c r="M54" s="41"/>
      <c r="N54" s="41">
        <v>2.5</v>
      </c>
      <c r="O54" s="41"/>
      <c r="P54" s="41"/>
      <c r="Q54" s="22"/>
      <c r="R54" s="48">
        <v>125</v>
      </c>
      <c r="S54" s="106">
        <f>(E54*R54)/1000</f>
        <v>0.875</v>
      </c>
    </row>
    <row r="55" spans="2:19" ht="27.75" customHeight="1" thickBot="1">
      <c r="B55" s="12"/>
      <c r="C55" s="2"/>
      <c r="D55" s="2" t="s">
        <v>48</v>
      </c>
      <c r="E55" s="94"/>
      <c r="F55" s="94"/>
      <c r="G55" s="94"/>
      <c r="H55" s="42">
        <f aca="true" t="shared" si="11" ref="H55:P55">H51+H50+H49+H46+H36+H25+H21+H20+H17+H13+H9</f>
        <v>26.375999999999998</v>
      </c>
      <c r="I55" s="42">
        <f t="shared" si="11"/>
        <v>40.708999999999996</v>
      </c>
      <c r="J55" s="42">
        <f t="shared" si="11"/>
        <v>171.28</v>
      </c>
      <c r="K55" s="42">
        <f t="shared" si="11"/>
        <v>1538.634</v>
      </c>
      <c r="L55" s="42">
        <f t="shared" si="11"/>
        <v>0.7896000000000001</v>
      </c>
      <c r="M55" s="42">
        <f t="shared" si="11"/>
        <v>0.6925</v>
      </c>
      <c r="N55" s="42">
        <f t="shared" si="11"/>
        <v>5.057</v>
      </c>
      <c r="O55" s="42">
        <f t="shared" si="11"/>
        <v>94.1</v>
      </c>
      <c r="P55" s="42">
        <f t="shared" si="11"/>
        <v>22.3075</v>
      </c>
      <c r="Q55" s="124"/>
      <c r="R55" s="46">
        <f>R51+R50+R49+R46+R36+R25+R21+R20+R17+R13+R9+R39</f>
        <v>6650.41</v>
      </c>
      <c r="S55" s="46">
        <f>S51+S50+S49+S46+S36+S25+S21+S20+S17+S13+S9+S39</f>
        <v>99.52359999999999</v>
      </c>
    </row>
    <row r="59" ht="15" thickBot="1"/>
    <row r="60" spans="2:19" ht="31.5" customHeight="1" thickBot="1">
      <c r="B60" s="268" t="s">
        <v>1</v>
      </c>
      <c r="C60" s="268" t="s">
        <v>55</v>
      </c>
      <c r="D60" s="268" t="s">
        <v>56</v>
      </c>
      <c r="E60" s="268" t="s">
        <v>2</v>
      </c>
      <c r="F60" s="268" t="s">
        <v>3</v>
      </c>
      <c r="G60" s="268" t="s">
        <v>51</v>
      </c>
      <c r="H60" s="271" t="s">
        <v>4</v>
      </c>
      <c r="I60" s="292"/>
      <c r="J60" s="283"/>
      <c r="K60" s="268" t="s">
        <v>94</v>
      </c>
      <c r="L60" s="271" t="s">
        <v>53</v>
      </c>
      <c r="M60" s="292"/>
      <c r="N60" s="283"/>
      <c r="O60" s="271" t="s">
        <v>95</v>
      </c>
      <c r="P60" s="283"/>
      <c r="Q60" s="280" t="s">
        <v>155</v>
      </c>
      <c r="R60" s="271" t="s">
        <v>5</v>
      </c>
      <c r="S60" s="288" t="s">
        <v>50</v>
      </c>
    </row>
    <row r="61" spans="2:19" ht="15" customHeight="1" thickBot="1">
      <c r="B61" s="290"/>
      <c r="C61" s="290"/>
      <c r="D61" s="290"/>
      <c r="E61" s="290"/>
      <c r="F61" s="290"/>
      <c r="G61" s="269"/>
      <c r="H61" s="284"/>
      <c r="I61" s="293"/>
      <c r="J61" s="285"/>
      <c r="K61" s="269"/>
      <c r="L61" s="284"/>
      <c r="M61" s="293"/>
      <c r="N61" s="285"/>
      <c r="O61" s="284"/>
      <c r="P61" s="285"/>
      <c r="Q61" s="281"/>
      <c r="R61" s="284"/>
      <c r="S61" s="288"/>
    </row>
    <row r="62" spans="2:19" ht="15" customHeight="1" thickBot="1">
      <c r="B62" s="290"/>
      <c r="C62" s="290"/>
      <c r="D62" s="290"/>
      <c r="E62" s="290"/>
      <c r="F62" s="290"/>
      <c r="G62" s="269"/>
      <c r="H62" s="284"/>
      <c r="I62" s="293"/>
      <c r="J62" s="285"/>
      <c r="K62" s="269"/>
      <c r="L62" s="284"/>
      <c r="M62" s="293"/>
      <c r="N62" s="285"/>
      <c r="O62" s="284"/>
      <c r="P62" s="285"/>
      <c r="Q62" s="281"/>
      <c r="R62" s="284"/>
      <c r="S62" s="288"/>
    </row>
    <row r="63" spans="2:19" ht="15" customHeight="1" thickBot="1">
      <c r="B63" s="290"/>
      <c r="C63" s="290"/>
      <c r="D63" s="290"/>
      <c r="E63" s="290"/>
      <c r="F63" s="290"/>
      <c r="G63" s="269"/>
      <c r="H63" s="284"/>
      <c r="I63" s="293"/>
      <c r="J63" s="285"/>
      <c r="K63" s="269"/>
      <c r="L63" s="284"/>
      <c r="M63" s="293"/>
      <c r="N63" s="285"/>
      <c r="O63" s="284"/>
      <c r="P63" s="285"/>
      <c r="Q63" s="281"/>
      <c r="R63" s="284"/>
      <c r="S63" s="288"/>
    </row>
    <row r="64" spans="2:19" ht="21.75" customHeight="1" thickBot="1">
      <c r="B64" s="291"/>
      <c r="C64" s="291"/>
      <c r="D64" s="291"/>
      <c r="E64" s="291"/>
      <c r="F64" s="291"/>
      <c r="G64" s="270"/>
      <c r="H64" s="286"/>
      <c r="I64" s="294"/>
      <c r="J64" s="287"/>
      <c r="K64" s="270"/>
      <c r="L64" s="286"/>
      <c r="M64" s="294"/>
      <c r="N64" s="287"/>
      <c r="O64" s="286"/>
      <c r="P64" s="287"/>
      <c r="Q64" s="282"/>
      <c r="R64" s="286"/>
      <c r="S64" s="288"/>
    </row>
    <row r="65" spans="2:19" ht="15.75" thickBot="1">
      <c r="B65" s="92"/>
      <c r="C65" s="94"/>
      <c r="D65" s="94"/>
      <c r="E65" s="94"/>
      <c r="F65" s="94"/>
      <c r="G65" s="94"/>
      <c r="H65" s="94" t="s">
        <v>6</v>
      </c>
      <c r="I65" s="94" t="s">
        <v>7</v>
      </c>
      <c r="J65" s="94" t="s">
        <v>8</v>
      </c>
      <c r="K65" s="94"/>
      <c r="L65" s="94" t="s">
        <v>9</v>
      </c>
      <c r="M65" s="94" t="s">
        <v>10</v>
      </c>
      <c r="N65" s="94" t="s">
        <v>11</v>
      </c>
      <c r="O65" s="94" t="s">
        <v>12</v>
      </c>
      <c r="P65" s="94" t="s">
        <v>13</v>
      </c>
      <c r="Q65" s="131"/>
      <c r="R65" s="93"/>
      <c r="S65" s="14"/>
    </row>
    <row r="66" spans="2:19" ht="23.25" customHeight="1" thickBot="1">
      <c r="B66" s="21"/>
      <c r="C66" s="5" t="s">
        <v>49</v>
      </c>
      <c r="D66" s="226" t="s">
        <v>246</v>
      </c>
      <c r="E66" s="179"/>
      <c r="F66" s="179"/>
      <c r="G66" s="30">
        <v>200</v>
      </c>
      <c r="H66" s="43">
        <f aca="true" t="shared" si="12" ref="H66:R66">SUM(H67:H70)</f>
        <v>3.964</v>
      </c>
      <c r="I66" s="43">
        <f t="shared" si="12"/>
        <v>3.35</v>
      </c>
      <c r="J66" s="43">
        <f t="shared" si="12"/>
        <v>28.115000000000002</v>
      </c>
      <c r="K66" s="43">
        <f t="shared" si="12"/>
        <v>99.83</v>
      </c>
      <c r="L66" s="43">
        <f t="shared" si="12"/>
        <v>0.0042</v>
      </c>
      <c r="M66" s="43">
        <f t="shared" si="12"/>
        <v>0.051500000000000004</v>
      </c>
      <c r="N66" s="43">
        <f t="shared" si="12"/>
        <v>0.375</v>
      </c>
      <c r="O66" s="43">
        <f t="shared" si="12"/>
        <v>39.440000000000005</v>
      </c>
      <c r="P66" s="43">
        <f t="shared" si="12"/>
        <v>0.8790000000000001</v>
      </c>
      <c r="Q66" s="123">
        <v>18</v>
      </c>
      <c r="R66" s="43">
        <f t="shared" si="12"/>
        <v>616.55</v>
      </c>
      <c r="S66" s="43">
        <f>SUM(S67:S70)</f>
        <v>3.43135</v>
      </c>
    </row>
    <row r="67" spans="2:19" ht="23.25" customHeight="1" thickBot="1">
      <c r="B67" s="1"/>
      <c r="C67" s="3"/>
      <c r="D67" s="169" t="s">
        <v>76</v>
      </c>
      <c r="E67" s="170">
        <v>15</v>
      </c>
      <c r="F67" s="251">
        <v>15</v>
      </c>
      <c r="G67" s="250"/>
      <c r="H67" s="41">
        <v>3.45</v>
      </c>
      <c r="I67" s="41">
        <v>0.99</v>
      </c>
      <c r="J67" s="41">
        <v>19.95</v>
      </c>
      <c r="K67" s="41">
        <v>52.2</v>
      </c>
      <c r="L67" s="41"/>
      <c r="M67" s="41">
        <v>0.012</v>
      </c>
      <c r="N67" s="41"/>
      <c r="O67" s="41">
        <v>8.1</v>
      </c>
      <c r="P67" s="41">
        <v>0.81</v>
      </c>
      <c r="Q67" s="22"/>
      <c r="R67" s="49">
        <v>40</v>
      </c>
      <c r="S67" s="76">
        <f>(E67*R67)/1000</f>
        <v>0.6</v>
      </c>
    </row>
    <row r="68" spans="2:19" ht="23.25" customHeight="1" thickBot="1">
      <c r="B68" s="1"/>
      <c r="C68" s="3"/>
      <c r="D68" s="169" t="s">
        <v>45</v>
      </c>
      <c r="E68" s="170">
        <v>25</v>
      </c>
      <c r="F68" s="170">
        <v>25</v>
      </c>
      <c r="G68" s="9"/>
      <c r="H68" s="41">
        <v>0.5</v>
      </c>
      <c r="I68" s="41">
        <v>0.8</v>
      </c>
      <c r="J68" s="41">
        <v>1.175</v>
      </c>
      <c r="K68" s="41">
        <v>14.5</v>
      </c>
      <c r="L68" s="41">
        <v>0.0012</v>
      </c>
      <c r="M68" s="41">
        <v>0.0375</v>
      </c>
      <c r="N68" s="41">
        <v>0.375</v>
      </c>
      <c r="O68" s="41">
        <v>31</v>
      </c>
      <c r="P68" s="41">
        <v>0.05</v>
      </c>
      <c r="Q68" s="22"/>
      <c r="R68" s="51">
        <v>64.75</v>
      </c>
      <c r="S68" s="76">
        <f>(E68*R68)/1000</f>
        <v>1.61875</v>
      </c>
    </row>
    <row r="69" spans="2:19" ht="23.25" customHeight="1" thickBot="1">
      <c r="B69" s="1"/>
      <c r="C69" s="3"/>
      <c r="D69" s="169" t="s">
        <v>17</v>
      </c>
      <c r="E69" s="170">
        <v>2</v>
      </c>
      <c r="F69" s="170">
        <v>2</v>
      </c>
      <c r="G69" s="250"/>
      <c r="H69" s="41">
        <v>0.014</v>
      </c>
      <c r="I69" s="41">
        <v>1.56</v>
      </c>
      <c r="J69" s="41">
        <v>2</v>
      </c>
      <c r="K69" s="41">
        <v>14.18</v>
      </c>
      <c r="L69" s="41">
        <v>0.003</v>
      </c>
      <c r="M69" s="41">
        <v>0.002</v>
      </c>
      <c r="N69" s="41"/>
      <c r="O69" s="41">
        <v>0.24</v>
      </c>
      <c r="P69" s="41">
        <v>0.004</v>
      </c>
      <c r="Q69" s="22"/>
      <c r="R69" s="51">
        <v>448.8</v>
      </c>
      <c r="S69" s="76">
        <f>(E69*R69)/1000</f>
        <v>0.8976000000000001</v>
      </c>
    </row>
    <row r="70" spans="2:19" ht="23.25" customHeight="1" thickBot="1">
      <c r="B70" s="1"/>
      <c r="C70" s="3"/>
      <c r="D70" s="169" t="s">
        <v>18</v>
      </c>
      <c r="E70" s="170">
        <v>5</v>
      </c>
      <c r="F70" s="170">
        <v>5</v>
      </c>
      <c r="G70" s="250"/>
      <c r="H70" s="41"/>
      <c r="I70" s="41"/>
      <c r="J70" s="41">
        <v>4.99</v>
      </c>
      <c r="K70" s="41">
        <v>18.95</v>
      </c>
      <c r="L70" s="41"/>
      <c r="M70" s="41"/>
      <c r="N70" s="41"/>
      <c r="O70" s="41">
        <v>0.1</v>
      </c>
      <c r="P70" s="41">
        <v>0.015</v>
      </c>
      <c r="Q70" s="22"/>
      <c r="R70" s="51">
        <v>63</v>
      </c>
      <c r="S70" s="76">
        <f>(E70*R70)/1000</f>
        <v>0.315</v>
      </c>
    </row>
    <row r="71" spans="2:19" ht="23.25" customHeight="1" thickBot="1">
      <c r="B71" s="1"/>
      <c r="C71" s="36"/>
      <c r="D71" s="230" t="s">
        <v>23</v>
      </c>
      <c r="E71" s="172">
        <v>15</v>
      </c>
      <c r="F71" s="172">
        <f>E71</f>
        <v>15</v>
      </c>
      <c r="G71" s="8">
        <v>15</v>
      </c>
      <c r="H71" s="33">
        <v>1.155</v>
      </c>
      <c r="I71" s="33">
        <v>0.45</v>
      </c>
      <c r="J71" s="33">
        <v>7.47</v>
      </c>
      <c r="K71" s="33">
        <v>39.3</v>
      </c>
      <c r="L71" s="33">
        <v>0.13</v>
      </c>
      <c r="M71" s="33">
        <v>0.012</v>
      </c>
      <c r="N71" s="33"/>
      <c r="O71" s="33">
        <v>3</v>
      </c>
      <c r="P71" s="33">
        <v>0.282</v>
      </c>
      <c r="Q71" s="119" t="s">
        <v>168</v>
      </c>
      <c r="R71" s="45">
        <v>111.61</v>
      </c>
      <c r="S71" s="71">
        <f>(E71*R71)/1000</f>
        <v>1.67415</v>
      </c>
    </row>
    <row r="72" spans="2:19" ht="21.75" customHeight="1" thickBot="1">
      <c r="B72" s="12"/>
      <c r="C72" s="13"/>
      <c r="D72" s="2" t="s">
        <v>48</v>
      </c>
      <c r="E72" s="94"/>
      <c r="F72" s="94"/>
      <c r="G72" s="94"/>
      <c r="H72" s="46">
        <f aca="true" t="shared" si="13" ref="H72:P72">SUM(H71+H66)</f>
        <v>5.119</v>
      </c>
      <c r="I72" s="46">
        <f t="shared" si="13"/>
        <v>3.8000000000000003</v>
      </c>
      <c r="J72" s="46">
        <f t="shared" si="13"/>
        <v>35.585</v>
      </c>
      <c r="K72" s="46">
        <f t="shared" si="13"/>
        <v>139.13</v>
      </c>
      <c r="L72" s="46">
        <f t="shared" si="13"/>
        <v>0.1342</v>
      </c>
      <c r="M72" s="46">
        <f t="shared" si="13"/>
        <v>0.0635</v>
      </c>
      <c r="N72" s="46">
        <f t="shared" si="13"/>
        <v>0.375</v>
      </c>
      <c r="O72" s="46">
        <f t="shared" si="13"/>
        <v>42.440000000000005</v>
      </c>
      <c r="P72" s="46">
        <f t="shared" si="13"/>
        <v>1.161</v>
      </c>
      <c r="Q72" s="46"/>
      <c r="R72" s="46">
        <f>SUM(R71+R66)</f>
        <v>728.16</v>
      </c>
      <c r="S72" s="46">
        <f>SUM(S71+S66)</f>
        <v>5.1055</v>
      </c>
    </row>
    <row r="73" spans="18:19" ht="14.25">
      <c r="R73" s="73"/>
      <c r="S73" s="74"/>
    </row>
    <row r="74" ht="14.25">
      <c r="S74" s="97"/>
    </row>
    <row r="75" spans="18:19" ht="17.25">
      <c r="R75" s="115" t="s">
        <v>154</v>
      </c>
      <c r="S75" s="116">
        <f>S72+S55</f>
        <v>104.6291</v>
      </c>
    </row>
  </sheetData>
  <sheetProtection/>
  <mergeCells count="27">
    <mergeCell ref="S3:S7"/>
    <mergeCell ref="B60:B64"/>
    <mergeCell ref="C60:C64"/>
    <mergeCell ref="D60:D64"/>
    <mergeCell ref="E60:E64"/>
    <mergeCell ref="F60:F64"/>
    <mergeCell ref="G60:G64"/>
    <mergeCell ref="H60:J64"/>
    <mergeCell ref="K60:K64"/>
    <mergeCell ref="L60:N64"/>
    <mergeCell ref="O60:P64"/>
    <mergeCell ref="R60:R64"/>
    <mergeCell ref="S60:S64"/>
    <mergeCell ref="Q60:Q64"/>
    <mergeCell ref="B1:R1"/>
    <mergeCell ref="B3:B7"/>
    <mergeCell ref="C3:C7"/>
    <mergeCell ref="D3:D7"/>
    <mergeCell ref="E3:E7"/>
    <mergeCell ref="F3:F7"/>
    <mergeCell ref="G3:G7"/>
    <mergeCell ref="H3:J7"/>
    <mergeCell ref="K3:K7"/>
    <mergeCell ref="L3:N7"/>
    <mergeCell ref="O3:P7"/>
    <mergeCell ref="R3:R7"/>
    <mergeCell ref="Q3:Q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3" r:id="rId1"/>
  <rowBreaks count="1" manualBreakCount="1">
    <brk id="43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80"/>
  <sheetViews>
    <sheetView view="pageBreakPreview" zoomScale="80" zoomScaleSheetLayoutView="80" zoomScalePageLayoutView="0" workbookViewId="0" topLeftCell="A28">
      <selection activeCell="G50" sqref="G50"/>
    </sheetView>
  </sheetViews>
  <sheetFormatPr defaultColWidth="9.140625" defaultRowHeight="15"/>
  <cols>
    <col min="1" max="1" width="4.57421875" style="72" customWidth="1"/>
    <col min="2" max="2" width="7.8515625" style="72" customWidth="1"/>
    <col min="3" max="3" width="22.8515625" style="72" bestFit="1" customWidth="1"/>
    <col min="4" max="4" width="32.421875" style="72" customWidth="1"/>
    <col min="5" max="5" width="10.28125" style="72" bestFit="1" customWidth="1"/>
    <col min="6" max="6" width="9.28125" style="72" bestFit="1" customWidth="1"/>
    <col min="7" max="7" width="15.8515625" style="72" bestFit="1" customWidth="1"/>
    <col min="8" max="9" width="8.00390625" style="72" bestFit="1" customWidth="1"/>
    <col min="10" max="10" width="9.28125" style="72" bestFit="1" customWidth="1"/>
    <col min="11" max="11" width="18.140625" style="72" bestFit="1" customWidth="1"/>
    <col min="12" max="12" width="8.00390625" style="72" bestFit="1" customWidth="1"/>
    <col min="13" max="13" width="6.7109375" style="72" bestFit="1" customWidth="1"/>
    <col min="14" max="14" width="8.00390625" style="72" bestFit="1" customWidth="1"/>
    <col min="15" max="15" width="9.28125" style="72" bestFit="1" customWidth="1"/>
    <col min="16" max="16" width="8.00390625" style="72" bestFit="1" customWidth="1"/>
    <col min="17" max="17" width="9.140625" style="117" bestFit="1" customWidth="1"/>
    <col min="18" max="18" width="12.00390625" style="72" customWidth="1"/>
    <col min="19" max="19" width="12.00390625" style="72" bestFit="1" customWidth="1"/>
  </cols>
  <sheetData>
    <row r="1" spans="2:18" ht="24">
      <c r="B1" s="289" t="s">
        <v>123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ht="15" thickBot="1"/>
    <row r="3" spans="2:19" ht="31.5" customHeight="1" thickBot="1">
      <c r="B3" s="268" t="s">
        <v>1</v>
      </c>
      <c r="C3" s="268" t="s">
        <v>55</v>
      </c>
      <c r="D3" s="268" t="s">
        <v>56</v>
      </c>
      <c r="E3" s="268" t="s">
        <v>2</v>
      </c>
      <c r="F3" s="268" t="s">
        <v>3</v>
      </c>
      <c r="G3" s="268" t="s">
        <v>51</v>
      </c>
      <c r="H3" s="271" t="s">
        <v>52</v>
      </c>
      <c r="I3" s="272"/>
      <c r="J3" s="273"/>
      <c r="K3" s="268" t="s">
        <v>94</v>
      </c>
      <c r="L3" s="271" t="s">
        <v>53</v>
      </c>
      <c r="M3" s="272"/>
      <c r="N3" s="273"/>
      <c r="O3" s="271" t="s">
        <v>95</v>
      </c>
      <c r="P3" s="273"/>
      <c r="Q3" s="280" t="s">
        <v>155</v>
      </c>
      <c r="R3" s="271" t="s">
        <v>5</v>
      </c>
      <c r="S3" s="288" t="s">
        <v>50</v>
      </c>
    </row>
    <row r="4" spans="2:19" ht="15" thickBot="1">
      <c r="B4" s="269"/>
      <c r="C4" s="269"/>
      <c r="D4" s="269"/>
      <c r="E4" s="269"/>
      <c r="F4" s="269"/>
      <c r="G4" s="269"/>
      <c r="H4" s="274"/>
      <c r="I4" s="275"/>
      <c r="J4" s="276"/>
      <c r="K4" s="269"/>
      <c r="L4" s="274"/>
      <c r="M4" s="275"/>
      <c r="N4" s="276"/>
      <c r="O4" s="274"/>
      <c r="P4" s="276"/>
      <c r="Q4" s="281"/>
      <c r="R4" s="274"/>
      <c r="S4" s="288"/>
    </row>
    <row r="5" spans="2:19" ht="15" thickBot="1">
      <c r="B5" s="269"/>
      <c r="C5" s="269"/>
      <c r="D5" s="269"/>
      <c r="E5" s="269"/>
      <c r="F5" s="269"/>
      <c r="G5" s="269"/>
      <c r="H5" s="274"/>
      <c r="I5" s="275"/>
      <c r="J5" s="276"/>
      <c r="K5" s="269"/>
      <c r="L5" s="274"/>
      <c r="M5" s="275"/>
      <c r="N5" s="276"/>
      <c r="O5" s="274"/>
      <c r="P5" s="276"/>
      <c r="Q5" s="281"/>
      <c r="R5" s="274"/>
      <c r="S5" s="288"/>
    </row>
    <row r="6" spans="2:19" ht="15" thickBot="1">
      <c r="B6" s="269"/>
      <c r="C6" s="269"/>
      <c r="D6" s="269"/>
      <c r="E6" s="269"/>
      <c r="F6" s="269"/>
      <c r="G6" s="269"/>
      <c r="H6" s="274"/>
      <c r="I6" s="275"/>
      <c r="J6" s="276"/>
      <c r="K6" s="269"/>
      <c r="L6" s="274"/>
      <c r="M6" s="275"/>
      <c r="N6" s="276"/>
      <c r="O6" s="274"/>
      <c r="P6" s="276"/>
      <c r="Q6" s="281"/>
      <c r="R6" s="274"/>
      <c r="S6" s="288"/>
    </row>
    <row r="7" spans="2:19" ht="15" thickBot="1">
      <c r="B7" s="270"/>
      <c r="C7" s="270"/>
      <c r="D7" s="270"/>
      <c r="E7" s="270"/>
      <c r="F7" s="270"/>
      <c r="G7" s="270"/>
      <c r="H7" s="277"/>
      <c r="I7" s="278"/>
      <c r="J7" s="279"/>
      <c r="K7" s="270"/>
      <c r="L7" s="277"/>
      <c r="M7" s="278"/>
      <c r="N7" s="279"/>
      <c r="O7" s="277"/>
      <c r="P7" s="279"/>
      <c r="Q7" s="282"/>
      <c r="R7" s="277"/>
      <c r="S7" s="288"/>
    </row>
    <row r="8" spans="2:19" ht="15.75" thickBot="1">
      <c r="B8" s="158"/>
      <c r="C8" s="160"/>
      <c r="D8" s="160"/>
      <c r="E8" s="160"/>
      <c r="F8" s="160"/>
      <c r="G8" s="160"/>
      <c r="H8" s="160" t="s">
        <v>6</v>
      </c>
      <c r="I8" s="160" t="s">
        <v>7</v>
      </c>
      <c r="J8" s="160" t="s">
        <v>8</v>
      </c>
      <c r="K8" s="160"/>
      <c r="L8" s="160" t="s">
        <v>9</v>
      </c>
      <c r="M8" s="160" t="s">
        <v>10</v>
      </c>
      <c r="N8" s="160" t="s">
        <v>11</v>
      </c>
      <c r="O8" s="160" t="s">
        <v>12</v>
      </c>
      <c r="P8" s="160" t="s">
        <v>13</v>
      </c>
      <c r="Q8" s="131"/>
      <c r="R8" s="159"/>
      <c r="S8" s="161"/>
    </row>
    <row r="9" spans="1:19" s="15" customFormat="1" ht="23.25" customHeight="1" thickBot="1">
      <c r="A9" s="75"/>
      <c r="B9" s="21"/>
      <c r="C9" s="5" t="s">
        <v>14</v>
      </c>
      <c r="D9" s="177" t="s">
        <v>114</v>
      </c>
      <c r="E9" s="193"/>
      <c r="F9" s="193"/>
      <c r="G9" s="20">
        <v>80</v>
      </c>
      <c r="H9" s="52">
        <v>6.318</v>
      </c>
      <c r="I9" s="52">
        <v>8.05</v>
      </c>
      <c r="J9" s="52">
        <v>4.7</v>
      </c>
      <c r="K9" s="52">
        <f>SUM(K10:K13)</f>
        <v>220.11999999999998</v>
      </c>
      <c r="L9" s="52">
        <v>0.07</v>
      </c>
      <c r="M9" s="52">
        <v>0.283</v>
      </c>
      <c r="N9" s="52">
        <f>N10+N13+N14+N11</f>
        <v>0.75</v>
      </c>
      <c r="O9" s="52">
        <v>83.7</v>
      </c>
      <c r="P9" s="52">
        <v>1.095</v>
      </c>
      <c r="Q9" s="128">
        <v>38</v>
      </c>
      <c r="R9" s="55">
        <f>R10+R13+R11</f>
        <v>520.33</v>
      </c>
      <c r="S9" s="55">
        <f>SUM(S10:S13)</f>
        <v>12.4515</v>
      </c>
    </row>
    <row r="10" spans="2:19" ht="23.25" customHeight="1" thickBot="1">
      <c r="B10" s="1"/>
      <c r="C10" s="3"/>
      <c r="D10" s="196" t="s">
        <v>44</v>
      </c>
      <c r="E10" s="176">
        <v>1</v>
      </c>
      <c r="F10" s="176">
        <f>E10</f>
        <v>1</v>
      </c>
      <c r="G10" s="38"/>
      <c r="H10" s="41">
        <v>6.096</v>
      </c>
      <c r="I10" s="41">
        <v>5.52</v>
      </c>
      <c r="J10" s="41">
        <v>0.336</v>
      </c>
      <c r="K10" s="41">
        <v>157</v>
      </c>
      <c r="L10" s="41">
        <v>0.0336</v>
      </c>
      <c r="M10" s="41">
        <v>0.2112</v>
      </c>
      <c r="N10" s="41"/>
      <c r="O10" s="41">
        <v>26.4</v>
      </c>
      <c r="P10" s="41">
        <v>1.2</v>
      </c>
      <c r="Q10" s="135"/>
      <c r="R10" s="67">
        <v>6.78</v>
      </c>
      <c r="S10" s="57">
        <f>(E10*R10)</f>
        <v>6.78</v>
      </c>
    </row>
    <row r="11" spans="2:19" ht="23.25" customHeight="1" thickBot="1">
      <c r="B11" s="1"/>
      <c r="C11" s="3"/>
      <c r="D11" s="175" t="s">
        <v>17</v>
      </c>
      <c r="E11" s="170">
        <v>5</v>
      </c>
      <c r="F11" s="170">
        <f>E11</f>
        <v>5</v>
      </c>
      <c r="G11" s="265"/>
      <c r="H11" s="41">
        <v>0.035</v>
      </c>
      <c r="I11" s="41">
        <v>3.9</v>
      </c>
      <c r="J11" s="41">
        <v>0.05</v>
      </c>
      <c r="K11" s="41">
        <v>35.45</v>
      </c>
      <c r="L11" s="41">
        <v>0.0075</v>
      </c>
      <c r="M11" s="41">
        <v>0.006</v>
      </c>
      <c r="N11" s="41"/>
      <c r="O11" s="41">
        <v>0.6</v>
      </c>
      <c r="P11" s="41">
        <v>0.01</v>
      </c>
      <c r="Q11" s="129"/>
      <c r="R11" s="56">
        <v>448.8</v>
      </c>
      <c r="S11" s="57">
        <f>(E11*R11)/1000</f>
        <v>2.244</v>
      </c>
    </row>
    <row r="12" spans="2:19" ht="23.25" customHeight="1" thickBot="1">
      <c r="B12" s="1"/>
      <c r="C12" s="3"/>
      <c r="D12" s="175" t="s">
        <v>259</v>
      </c>
      <c r="E12" s="170">
        <v>5</v>
      </c>
      <c r="F12" s="170">
        <f>E12</f>
        <v>5</v>
      </c>
      <c r="G12" s="9"/>
      <c r="H12" s="41">
        <v>0.515</v>
      </c>
      <c r="I12" s="41">
        <v>0.055</v>
      </c>
      <c r="J12" s="41">
        <v>3.45</v>
      </c>
      <c r="K12" s="41">
        <v>1.67</v>
      </c>
      <c r="L12" s="41">
        <v>0.0125</v>
      </c>
      <c r="M12" s="41">
        <v>0.004</v>
      </c>
      <c r="N12" s="41"/>
      <c r="O12" s="41">
        <v>0.9</v>
      </c>
      <c r="P12" s="41">
        <v>0.06</v>
      </c>
      <c r="Q12" s="129"/>
      <c r="R12" s="56">
        <v>38</v>
      </c>
      <c r="S12" s="57">
        <f>(E12*R12)/1000</f>
        <v>0.19</v>
      </c>
    </row>
    <row r="13" spans="2:19" ht="23.25" customHeight="1" thickBot="1">
      <c r="B13" s="1"/>
      <c r="C13" s="3"/>
      <c r="D13" s="175" t="s">
        <v>36</v>
      </c>
      <c r="E13" s="180">
        <v>50</v>
      </c>
      <c r="F13" s="180">
        <f>E13</f>
        <v>50</v>
      </c>
      <c r="G13" s="17"/>
      <c r="H13" s="53">
        <v>1.4</v>
      </c>
      <c r="I13" s="53">
        <v>1.25</v>
      </c>
      <c r="J13" s="53">
        <v>2.35</v>
      </c>
      <c r="K13" s="53">
        <v>26</v>
      </c>
      <c r="L13" s="53">
        <v>0.02</v>
      </c>
      <c r="M13" s="53">
        <v>0.075</v>
      </c>
      <c r="N13" s="53">
        <v>0.75</v>
      </c>
      <c r="O13" s="53">
        <v>62</v>
      </c>
      <c r="P13" s="53">
        <v>0.1</v>
      </c>
      <c r="Q13" s="129"/>
      <c r="R13" s="56">
        <v>64.75</v>
      </c>
      <c r="S13" s="57">
        <f>(E13*R13)/1000</f>
        <v>3.2375</v>
      </c>
    </row>
    <row r="14" spans="1:19" s="4" customFormat="1" ht="23.25" customHeight="1" thickBot="1">
      <c r="A14" s="72"/>
      <c r="B14" s="21"/>
      <c r="C14" s="7"/>
      <c r="D14" s="177" t="s">
        <v>22</v>
      </c>
      <c r="E14" s="182"/>
      <c r="F14" s="174"/>
      <c r="G14" s="39">
        <v>37</v>
      </c>
      <c r="H14" s="52">
        <f>H15+H16</f>
        <v>2.359</v>
      </c>
      <c r="I14" s="52">
        <f aca="true" t="shared" si="0" ref="I14:P14">I15+I16</f>
        <v>55.5</v>
      </c>
      <c r="J14" s="52">
        <f t="shared" si="0"/>
        <v>15.01</v>
      </c>
      <c r="K14" s="52">
        <f t="shared" si="0"/>
        <v>128.23</v>
      </c>
      <c r="L14" s="52">
        <f t="shared" si="0"/>
        <v>0.186</v>
      </c>
      <c r="M14" s="52">
        <f t="shared" si="0"/>
        <v>0.093</v>
      </c>
      <c r="N14" s="52">
        <f t="shared" si="0"/>
        <v>0</v>
      </c>
      <c r="O14" s="52">
        <f t="shared" si="0"/>
        <v>14.4</v>
      </c>
      <c r="P14" s="52">
        <f t="shared" si="0"/>
        <v>0.734</v>
      </c>
      <c r="Q14" s="128" t="s">
        <v>157</v>
      </c>
      <c r="R14" s="55">
        <f>R15+R16</f>
        <v>560.41</v>
      </c>
      <c r="S14" s="55">
        <f>S15+S16</f>
        <v>6.4899000000000004</v>
      </c>
    </row>
    <row r="15" spans="2:19" ht="23.25" customHeight="1" thickBot="1">
      <c r="B15" s="1"/>
      <c r="C15" s="3"/>
      <c r="D15" s="196" t="s">
        <v>87</v>
      </c>
      <c r="E15" s="176">
        <v>30</v>
      </c>
      <c r="F15" s="176">
        <f>E15</f>
        <v>30</v>
      </c>
      <c r="G15" s="38"/>
      <c r="H15" s="41">
        <v>2.31</v>
      </c>
      <c r="I15" s="41">
        <v>0.9</v>
      </c>
      <c r="J15" s="41">
        <v>14.94</v>
      </c>
      <c r="K15" s="41">
        <v>78.6</v>
      </c>
      <c r="L15" s="41">
        <v>0.081</v>
      </c>
      <c r="M15" s="41">
        <v>0.009</v>
      </c>
      <c r="N15" s="41"/>
      <c r="O15" s="41">
        <v>6</v>
      </c>
      <c r="P15" s="41">
        <v>0.594</v>
      </c>
      <c r="Q15" s="135"/>
      <c r="R15" s="67">
        <v>111.61</v>
      </c>
      <c r="S15" s="57">
        <f>(E15*R15)/1000</f>
        <v>3.3483</v>
      </c>
    </row>
    <row r="16" spans="2:19" ht="23.25" customHeight="1" thickBot="1">
      <c r="B16" s="1"/>
      <c r="C16" s="3"/>
      <c r="D16" s="175" t="s">
        <v>17</v>
      </c>
      <c r="E16" s="180">
        <v>7</v>
      </c>
      <c r="F16" s="176">
        <f>E16</f>
        <v>7</v>
      </c>
      <c r="G16" s="16"/>
      <c r="H16" s="53">
        <v>0.049</v>
      </c>
      <c r="I16" s="53">
        <v>54.6</v>
      </c>
      <c r="J16" s="53">
        <v>0.07</v>
      </c>
      <c r="K16" s="53">
        <v>49.63</v>
      </c>
      <c r="L16" s="53">
        <v>0.105</v>
      </c>
      <c r="M16" s="53">
        <v>0.084</v>
      </c>
      <c r="N16" s="53"/>
      <c r="O16" s="53">
        <v>8.4</v>
      </c>
      <c r="P16" s="53">
        <v>0.14</v>
      </c>
      <c r="Q16" s="129"/>
      <c r="R16" s="56">
        <v>448.8</v>
      </c>
      <c r="S16" s="57">
        <f>(E16*R16)/1000</f>
        <v>3.1416</v>
      </c>
    </row>
    <row r="17" spans="1:19" s="4" customFormat="1" ht="23.25" customHeight="1" thickBot="1">
      <c r="A17" s="72"/>
      <c r="B17" s="21"/>
      <c r="C17" s="7"/>
      <c r="D17" s="177" t="s">
        <v>92</v>
      </c>
      <c r="E17" s="182">
        <v>20</v>
      </c>
      <c r="F17" s="182">
        <v>20</v>
      </c>
      <c r="G17" s="39">
        <v>20</v>
      </c>
      <c r="H17" s="65">
        <v>1.32</v>
      </c>
      <c r="I17" s="65">
        <v>0.24</v>
      </c>
      <c r="J17" s="65">
        <v>6.84</v>
      </c>
      <c r="K17" s="65">
        <v>36.2</v>
      </c>
      <c r="L17" s="65">
        <v>0.036</v>
      </c>
      <c r="M17" s="65">
        <v>0.016</v>
      </c>
      <c r="N17" s="65"/>
      <c r="O17" s="65">
        <v>7</v>
      </c>
      <c r="P17" s="65">
        <v>0.78</v>
      </c>
      <c r="Q17" s="136" t="s">
        <v>162</v>
      </c>
      <c r="R17" s="68">
        <v>60.23</v>
      </c>
      <c r="S17" s="58">
        <f>(E17*R17)/1000</f>
        <v>1.2046</v>
      </c>
    </row>
    <row r="18" spans="2:19" ht="27" customHeight="1" thickBot="1">
      <c r="B18" s="37"/>
      <c r="C18" s="37"/>
      <c r="D18" s="177" t="s">
        <v>238</v>
      </c>
      <c r="E18" s="35"/>
      <c r="F18" s="105"/>
      <c r="G18" s="35">
        <v>200</v>
      </c>
      <c r="H18" s="66">
        <f>H19+H20+H21</f>
        <v>0</v>
      </c>
      <c r="I18" s="66">
        <f aca="true" t="shared" si="1" ref="I18:P18">I19+I20+I21</f>
        <v>0</v>
      </c>
      <c r="J18" s="66">
        <f t="shared" si="1"/>
        <v>14.97</v>
      </c>
      <c r="K18" s="66">
        <f t="shared" si="1"/>
        <v>56.85</v>
      </c>
      <c r="L18" s="66">
        <f t="shared" si="1"/>
        <v>0</v>
      </c>
      <c r="M18" s="66">
        <f t="shared" si="1"/>
        <v>0</v>
      </c>
      <c r="N18" s="66">
        <f t="shared" si="1"/>
        <v>0</v>
      </c>
      <c r="O18" s="66">
        <f t="shared" si="1"/>
        <v>0.3</v>
      </c>
      <c r="P18" s="66">
        <f t="shared" si="1"/>
        <v>0.045</v>
      </c>
      <c r="Q18" s="137" t="s">
        <v>186</v>
      </c>
      <c r="R18" s="58">
        <f>R19+R20+R21</f>
        <v>382</v>
      </c>
      <c r="S18" s="58">
        <f>S19+S20</f>
        <v>1.264</v>
      </c>
    </row>
    <row r="19" spans="2:19" ht="23.25" customHeight="1" thickBot="1">
      <c r="B19" s="1"/>
      <c r="C19" s="3"/>
      <c r="D19" s="175" t="s">
        <v>93</v>
      </c>
      <c r="E19" s="170">
        <v>1</v>
      </c>
      <c r="F19" s="170">
        <v>1</v>
      </c>
      <c r="G19" s="265"/>
      <c r="H19" s="41"/>
      <c r="I19" s="41"/>
      <c r="J19" s="41"/>
      <c r="K19" s="41"/>
      <c r="L19" s="41"/>
      <c r="M19" s="41"/>
      <c r="N19" s="41"/>
      <c r="O19" s="41"/>
      <c r="P19" s="41"/>
      <c r="Q19" s="22"/>
      <c r="R19" s="48">
        <v>319</v>
      </c>
      <c r="S19" s="57">
        <f>(E19*R19)/1000</f>
        <v>0.319</v>
      </c>
    </row>
    <row r="20" spans="2:19" ht="23.25" customHeight="1" thickBot="1">
      <c r="B20" s="1"/>
      <c r="C20" s="3"/>
      <c r="D20" s="175" t="s">
        <v>21</v>
      </c>
      <c r="E20" s="170">
        <v>15</v>
      </c>
      <c r="F20" s="170">
        <f>E20</f>
        <v>15</v>
      </c>
      <c r="G20" s="265"/>
      <c r="H20" s="41"/>
      <c r="I20" s="41"/>
      <c r="J20" s="41">
        <v>14.97</v>
      </c>
      <c r="K20" s="41">
        <v>56.85</v>
      </c>
      <c r="L20" s="41"/>
      <c r="M20" s="41"/>
      <c r="N20" s="41"/>
      <c r="O20" s="41">
        <v>0.3</v>
      </c>
      <c r="P20" s="41">
        <v>0.045</v>
      </c>
      <c r="Q20" s="22"/>
      <c r="R20" s="48">
        <v>63</v>
      </c>
      <c r="S20" s="57">
        <f>(E20*R20)/1000</f>
        <v>0.945</v>
      </c>
    </row>
    <row r="21" spans="2:19" ht="0.75" customHeight="1" hidden="1" thickBot="1">
      <c r="B21" s="1"/>
      <c r="C21" s="3"/>
      <c r="D21" s="175"/>
      <c r="E21" s="180"/>
      <c r="F21" s="176"/>
      <c r="G21" s="17"/>
      <c r="H21" s="53"/>
      <c r="I21" s="53"/>
      <c r="J21" s="53"/>
      <c r="K21" s="53"/>
      <c r="L21" s="53"/>
      <c r="M21" s="53"/>
      <c r="N21" s="53"/>
      <c r="O21" s="53"/>
      <c r="P21" s="53"/>
      <c r="Q21" s="129"/>
      <c r="R21" s="56"/>
      <c r="S21" s="57">
        <f>(E21*R21)/1000</f>
        <v>0</v>
      </c>
    </row>
    <row r="22" spans="1:19" s="4" customFormat="1" ht="23.25" customHeight="1" thickBot="1">
      <c r="A22" s="72"/>
      <c r="B22" s="21"/>
      <c r="C22" s="5" t="s">
        <v>24</v>
      </c>
      <c r="D22" s="177" t="s">
        <v>235</v>
      </c>
      <c r="E22" s="168">
        <v>75</v>
      </c>
      <c r="F22" s="182">
        <v>75</v>
      </c>
      <c r="G22" s="30">
        <v>75</v>
      </c>
      <c r="H22" s="59">
        <v>0.6</v>
      </c>
      <c r="I22" s="59">
        <v>0.23</v>
      </c>
      <c r="J22" s="59">
        <v>6.07</v>
      </c>
      <c r="K22" s="59">
        <v>30</v>
      </c>
      <c r="L22" s="59"/>
      <c r="M22" s="59"/>
      <c r="N22" s="59"/>
      <c r="O22" s="59"/>
      <c r="P22" s="59"/>
      <c r="Q22" s="132" t="s">
        <v>173</v>
      </c>
      <c r="R22" s="61">
        <v>120</v>
      </c>
      <c r="S22" s="58">
        <f>(E22*R22)/1000</f>
        <v>9</v>
      </c>
    </row>
    <row r="23" spans="1:19" s="4" customFormat="1" ht="23.25" customHeight="1" thickBot="1">
      <c r="A23" s="72"/>
      <c r="B23" s="21"/>
      <c r="C23" s="5" t="s">
        <v>26</v>
      </c>
      <c r="D23" s="177" t="s">
        <v>233</v>
      </c>
      <c r="E23" s="179"/>
      <c r="F23" s="174"/>
      <c r="G23" s="30">
        <v>57</v>
      </c>
      <c r="H23" s="59">
        <f>H24+H25+H26</f>
        <v>0.47500000000000003</v>
      </c>
      <c r="I23" s="59">
        <f aca="true" t="shared" si="2" ref="I23:P23">I24+I25+I26</f>
        <v>5.07</v>
      </c>
      <c r="J23" s="59">
        <f t="shared" si="2"/>
        <v>1.7999999999999998</v>
      </c>
      <c r="K23" s="59">
        <f t="shared" si="2"/>
        <v>54.2</v>
      </c>
      <c r="L23" s="59">
        <f t="shared" si="2"/>
        <v>0.015</v>
      </c>
      <c r="M23" s="59">
        <f t="shared" si="2"/>
        <v>0.02</v>
      </c>
      <c r="N23" s="59">
        <f t="shared" si="2"/>
        <v>4</v>
      </c>
      <c r="O23" s="59">
        <f t="shared" si="2"/>
        <v>9.25</v>
      </c>
      <c r="P23" s="59">
        <f t="shared" si="2"/>
        <v>0.375</v>
      </c>
      <c r="Q23" s="132" t="s">
        <v>214</v>
      </c>
      <c r="R23" s="61">
        <f>R24+R25+R26</f>
        <v>413</v>
      </c>
      <c r="S23" s="61">
        <f>S24+S25+S26</f>
        <v>9.791</v>
      </c>
    </row>
    <row r="24" spans="2:19" ht="23.25" customHeight="1" thickBot="1">
      <c r="B24" s="1"/>
      <c r="C24" s="3"/>
      <c r="D24" s="243" t="s">
        <v>176</v>
      </c>
      <c r="E24" s="170">
        <v>30</v>
      </c>
      <c r="F24" s="178">
        <v>25</v>
      </c>
      <c r="G24" s="110"/>
      <c r="H24" s="63">
        <v>0.2</v>
      </c>
      <c r="I24" s="63">
        <v>0.025</v>
      </c>
      <c r="J24" s="63">
        <v>0.85</v>
      </c>
      <c r="K24" s="63">
        <v>3.5</v>
      </c>
      <c r="L24" s="63"/>
      <c r="M24" s="63">
        <v>0.01</v>
      </c>
      <c r="N24" s="63">
        <v>2</v>
      </c>
      <c r="O24" s="63">
        <v>5.75</v>
      </c>
      <c r="P24" s="63">
        <v>0.15</v>
      </c>
      <c r="Q24" s="22"/>
      <c r="R24" s="48">
        <v>150</v>
      </c>
      <c r="S24" s="57">
        <f>(E24*R24)/1000</f>
        <v>4.5</v>
      </c>
    </row>
    <row r="25" spans="2:19" ht="23.25" customHeight="1" thickBot="1">
      <c r="B25" s="1"/>
      <c r="C25" s="3"/>
      <c r="D25" s="243" t="s">
        <v>151</v>
      </c>
      <c r="E25" s="170">
        <v>30</v>
      </c>
      <c r="F25" s="248">
        <v>25</v>
      </c>
      <c r="G25" s="9"/>
      <c r="H25" s="41">
        <v>0.275</v>
      </c>
      <c r="I25" s="41">
        <v>0.05</v>
      </c>
      <c r="J25" s="41">
        <v>0.95</v>
      </c>
      <c r="K25" s="41">
        <v>5.75</v>
      </c>
      <c r="L25" s="41">
        <v>0.015</v>
      </c>
      <c r="M25" s="41">
        <v>0.01</v>
      </c>
      <c r="N25" s="41">
        <v>2</v>
      </c>
      <c r="O25" s="41">
        <v>3.5</v>
      </c>
      <c r="P25" s="41">
        <v>0.225</v>
      </c>
      <c r="Q25" s="22"/>
      <c r="R25" s="48">
        <v>150</v>
      </c>
      <c r="S25" s="57">
        <f>(E25*R25)/1000</f>
        <v>4.5</v>
      </c>
    </row>
    <row r="26" spans="2:19" ht="23.25" customHeight="1" thickBot="1">
      <c r="B26" s="1"/>
      <c r="C26" s="3"/>
      <c r="D26" s="175" t="s">
        <v>29</v>
      </c>
      <c r="E26" s="170">
        <v>7</v>
      </c>
      <c r="F26" s="176">
        <f>E26</f>
        <v>7</v>
      </c>
      <c r="G26" s="9"/>
      <c r="H26" s="41"/>
      <c r="I26" s="41">
        <v>4.995</v>
      </c>
      <c r="J26" s="41"/>
      <c r="K26" s="41">
        <v>44.95</v>
      </c>
      <c r="L26" s="41"/>
      <c r="M26" s="41"/>
      <c r="N26" s="41"/>
      <c r="O26" s="41"/>
      <c r="P26" s="41"/>
      <c r="Q26" s="22"/>
      <c r="R26" s="48">
        <v>113</v>
      </c>
      <c r="S26" s="57">
        <f>(E26*R26)/1000</f>
        <v>0.791</v>
      </c>
    </row>
    <row r="27" spans="1:19" s="4" customFormat="1" ht="38.25" customHeight="1" thickBot="1">
      <c r="A27" s="72"/>
      <c r="B27" s="21"/>
      <c r="C27" s="7"/>
      <c r="D27" s="167" t="s">
        <v>117</v>
      </c>
      <c r="E27" s="192"/>
      <c r="F27" s="192"/>
      <c r="G27" s="23">
        <v>250</v>
      </c>
      <c r="H27" s="47">
        <f aca="true" t="shared" si="3" ref="H27:P27">SUM(H28:H35)</f>
        <v>4.576</v>
      </c>
      <c r="I27" s="47">
        <f t="shared" si="3"/>
        <v>4.524</v>
      </c>
      <c r="J27" s="47">
        <f t="shared" si="3"/>
        <v>15.626000000000001</v>
      </c>
      <c r="K27" s="47">
        <f t="shared" si="3"/>
        <v>118.315</v>
      </c>
      <c r="L27" s="47">
        <f t="shared" si="3"/>
        <v>0.8599</v>
      </c>
      <c r="M27" s="47">
        <f t="shared" si="3"/>
        <v>0.3686000000000001</v>
      </c>
      <c r="N27" s="47">
        <f t="shared" si="3"/>
        <v>0.52</v>
      </c>
      <c r="O27" s="47">
        <f t="shared" si="3"/>
        <v>38.125</v>
      </c>
      <c r="P27" s="47">
        <f t="shared" si="3"/>
        <v>2.176</v>
      </c>
      <c r="Q27" s="142" t="s">
        <v>199</v>
      </c>
      <c r="R27" s="50">
        <f>R28+R29+R30+R31+R32+R35+R33+R34</f>
        <v>1528.8</v>
      </c>
      <c r="S27" s="50">
        <f>S28+S29+S30+S31+S32+S35+S33+S34</f>
        <v>9.434</v>
      </c>
    </row>
    <row r="28" spans="2:19" ht="23.25" customHeight="1" thickBot="1">
      <c r="B28" s="1"/>
      <c r="C28" s="3"/>
      <c r="D28" s="169" t="s">
        <v>118</v>
      </c>
      <c r="E28" s="170">
        <v>15</v>
      </c>
      <c r="F28" s="170">
        <v>15</v>
      </c>
      <c r="G28" s="265"/>
      <c r="H28" s="41">
        <v>2.625</v>
      </c>
      <c r="I28" s="41">
        <v>0.3</v>
      </c>
      <c r="J28" s="41"/>
      <c r="K28" s="41">
        <v>13.2</v>
      </c>
      <c r="L28" s="41"/>
      <c r="M28" s="41"/>
      <c r="N28" s="41"/>
      <c r="O28" s="41">
        <v>0.225</v>
      </c>
      <c r="P28" s="41">
        <v>0.495</v>
      </c>
      <c r="Q28" s="22"/>
      <c r="R28" s="48">
        <v>315</v>
      </c>
      <c r="S28" s="70">
        <f aca="true" t="shared" si="4" ref="S28:S35">(E28*R28)/1000</f>
        <v>4.725</v>
      </c>
    </row>
    <row r="29" spans="2:19" ht="23.25" customHeight="1" thickBot="1">
      <c r="B29" s="1"/>
      <c r="C29" s="3"/>
      <c r="D29" s="169" t="s">
        <v>63</v>
      </c>
      <c r="E29" s="170">
        <v>70</v>
      </c>
      <c r="F29" s="170">
        <v>42</v>
      </c>
      <c r="G29" s="9"/>
      <c r="H29" s="41">
        <v>0.84</v>
      </c>
      <c r="I29" s="41">
        <v>0.168</v>
      </c>
      <c r="J29" s="41">
        <v>7.266</v>
      </c>
      <c r="K29" s="41">
        <v>33.6</v>
      </c>
      <c r="L29" s="41">
        <v>0.05</v>
      </c>
      <c r="M29" s="41">
        <v>0.029</v>
      </c>
      <c r="N29" s="41"/>
      <c r="O29" s="41">
        <v>4.2</v>
      </c>
      <c r="P29" s="41">
        <v>0.378</v>
      </c>
      <c r="Q29" s="22"/>
      <c r="R29" s="48">
        <v>22</v>
      </c>
      <c r="S29" s="70">
        <f t="shared" si="4"/>
        <v>1.54</v>
      </c>
    </row>
    <row r="30" spans="2:19" ht="23.25" customHeight="1" thickBot="1">
      <c r="B30" s="1"/>
      <c r="C30" s="3"/>
      <c r="D30" s="169" t="s">
        <v>260</v>
      </c>
      <c r="E30" s="170">
        <v>10</v>
      </c>
      <c r="F30" s="170">
        <v>10</v>
      </c>
      <c r="G30" s="265"/>
      <c r="H30" s="41">
        <v>0.93</v>
      </c>
      <c r="I30" s="41">
        <v>0.11</v>
      </c>
      <c r="J30" s="41">
        <v>7.37</v>
      </c>
      <c r="K30" s="41">
        <v>31.5</v>
      </c>
      <c r="L30" s="41">
        <v>0.8</v>
      </c>
      <c r="M30" s="41">
        <v>0.33</v>
      </c>
      <c r="N30" s="41"/>
      <c r="O30" s="41">
        <v>0.38</v>
      </c>
      <c r="P30" s="41">
        <v>1</v>
      </c>
      <c r="Q30" s="22"/>
      <c r="R30" s="48">
        <v>27</v>
      </c>
      <c r="S30" s="70">
        <f t="shared" si="4"/>
        <v>0.27</v>
      </c>
    </row>
    <row r="31" spans="2:19" ht="23.25" customHeight="1" thickBot="1">
      <c r="B31" s="1"/>
      <c r="C31" s="3"/>
      <c r="D31" s="169" t="s">
        <v>64</v>
      </c>
      <c r="E31" s="170">
        <v>5</v>
      </c>
      <c r="F31" s="170">
        <v>4</v>
      </c>
      <c r="G31" s="265"/>
      <c r="H31" s="41">
        <v>0.056</v>
      </c>
      <c r="I31" s="41"/>
      <c r="J31" s="41">
        <v>0.364</v>
      </c>
      <c r="K31" s="41">
        <v>1.64</v>
      </c>
      <c r="L31" s="41"/>
      <c r="M31" s="41">
        <v>0.0008</v>
      </c>
      <c r="N31" s="41">
        <v>0.36</v>
      </c>
      <c r="O31" s="41">
        <v>1.24</v>
      </c>
      <c r="P31" s="41">
        <v>0.032</v>
      </c>
      <c r="Q31" s="22"/>
      <c r="R31" s="48">
        <v>25</v>
      </c>
      <c r="S31" s="70">
        <f t="shared" si="4"/>
        <v>0.125</v>
      </c>
    </row>
    <row r="32" spans="2:19" ht="23.25" customHeight="1" thickBot="1">
      <c r="B32" s="1"/>
      <c r="C32" s="3"/>
      <c r="D32" s="169" t="s">
        <v>62</v>
      </c>
      <c r="E32" s="170">
        <v>5</v>
      </c>
      <c r="F32" s="170">
        <v>4</v>
      </c>
      <c r="G32" s="265"/>
      <c r="H32" s="41">
        <v>0.052</v>
      </c>
      <c r="I32" s="41">
        <v>0.004</v>
      </c>
      <c r="J32" s="41">
        <v>0.336</v>
      </c>
      <c r="K32" s="41">
        <v>1.36</v>
      </c>
      <c r="L32" s="41">
        <v>0.0024</v>
      </c>
      <c r="M32" s="41">
        <v>0.0028</v>
      </c>
      <c r="N32" s="41">
        <v>0.16</v>
      </c>
      <c r="O32" s="41">
        <v>2.04</v>
      </c>
      <c r="P32" s="41">
        <v>0.028</v>
      </c>
      <c r="Q32" s="22"/>
      <c r="R32" s="48">
        <v>28</v>
      </c>
      <c r="S32" s="70">
        <f t="shared" si="4"/>
        <v>0.14</v>
      </c>
    </row>
    <row r="33" spans="2:19" ht="23.25" customHeight="1" thickBot="1">
      <c r="B33" s="1"/>
      <c r="C33" s="3"/>
      <c r="D33" s="169" t="s">
        <v>132</v>
      </c>
      <c r="E33" s="170">
        <v>5</v>
      </c>
      <c r="F33" s="170">
        <f>E33</f>
        <v>5</v>
      </c>
      <c r="G33" s="265"/>
      <c r="H33" s="41">
        <v>0.035</v>
      </c>
      <c r="I33" s="41">
        <v>3.9</v>
      </c>
      <c r="J33" s="41">
        <v>0.05</v>
      </c>
      <c r="K33" s="41">
        <v>35.45</v>
      </c>
      <c r="L33" s="41">
        <v>0.0075</v>
      </c>
      <c r="M33" s="41">
        <v>0.006</v>
      </c>
      <c r="N33" s="41"/>
      <c r="O33" s="41">
        <v>0.6</v>
      </c>
      <c r="P33" s="41">
        <v>0.01</v>
      </c>
      <c r="Q33" s="22"/>
      <c r="R33" s="48">
        <v>448.8</v>
      </c>
      <c r="S33" s="70">
        <f t="shared" si="4"/>
        <v>2.244</v>
      </c>
    </row>
    <row r="34" spans="2:19" ht="23.25" customHeight="1" thickBot="1">
      <c r="B34" s="1"/>
      <c r="C34" s="3"/>
      <c r="D34" s="169" t="s">
        <v>147</v>
      </c>
      <c r="E34" s="170">
        <v>0.5</v>
      </c>
      <c r="F34" s="170">
        <v>0.5</v>
      </c>
      <c r="G34" s="265"/>
      <c r="H34" s="41">
        <v>0.038</v>
      </c>
      <c r="I34" s="41">
        <v>0.042</v>
      </c>
      <c r="J34" s="41">
        <v>0.24</v>
      </c>
      <c r="K34" s="41">
        <v>1.565</v>
      </c>
      <c r="L34" s="41"/>
      <c r="M34" s="41"/>
      <c r="N34" s="41"/>
      <c r="O34" s="41"/>
      <c r="P34" s="41"/>
      <c r="Q34" s="22"/>
      <c r="R34" s="48">
        <v>650</v>
      </c>
      <c r="S34" s="70">
        <f t="shared" si="4"/>
        <v>0.325</v>
      </c>
    </row>
    <row r="35" spans="2:19" ht="23.25" customHeight="1" thickBot="1">
      <c r="B35" s="1"/>
      <c r="C35" s="3"/>
      <c r="D35" s="169" t="s">
        <v>96</v>
      </c>
      <c r="E35" s="170">
        <v>5</v>
      </c>
      <c r="F35" s="170">
        <v>5</v>
      </c>
      <c r="G35" s="265"/>
      <c r="H35" s="42"/>
      <c r="I35" s="42"/>
      <c r="J35" s="42"/>
      <c r="K35" s="42"/>
      <c r="L35" s="42"/>
      <c r="M35" s="42"/>
      <c r="N35" s="42"/>
      <c r="O35" s="41">
        <v>29.44</v>
      </c>
      <c r="P35" s="41">
        <v>0.233</v>
      </c>
      <c r="Q35" s="124"/>
      <c r="R35" s="48">
        <v>13</v>
      </c>
      <c r="S35" s="70">
        <f t="shared" si="4"/>
        <v>0.065</v>
      </c>
    </row>
    <row r="36" spans="1:19" s="4" customFormat="1" ht="25.5" customHeight="1" thickBot="1">
      <c r="A36" s="72"/>
      <c r="B36" s="21"/>
      <c r="C36" s="7"/>
      <c r="D36" s="171" t="s">
        <v>119</v>
      </c>
      <c r="E36" s="172"/>
      <c r="F36" s="172"/>
      <c r="G36" s="8">
        <v>100</v>
      </c>
      <c r="H36" s="33">
        <f>H37+H38+H39</f>
        <v>3.1350000000000002</v>
      </c>
      <c r="I36" s="33">
        <f aca="true" t="shared" si="5" ref="I36:O36">I37+I38+I39</f>
        <v>5.295999999999999</v>
      </c>
      <c r="J36" s="33">
        <f t="shared" si="5"/>
        <v>19.057</v>
      </c>
      <c r="K36" s="33">
        <f t="shared" si="5"/>
        <v>135.45</v>
      </c>
      <c r="L36" s="33">
        <f t="shared" si="5"/>
        <v>0.1423</v>
      </c>
      <c r="M36" s="33">
        <f t="shared" si="5"/>
        <v>0.1353</v>
      </c>
      <c r="N36" s="33">
        <f t="shared" si="5"/>
        <v>0.6</v>
      </c>
      <c r="O36" s="33">
        <f t="shared" si="5"/>
        <v>60.1</v>
      </c>
      <c r="P36" s="33">
        <f>P37+P38+P39</f>
        <v>0.981</v>
      </c>
      <c r="Q36" s="123" t="s">
        <v>200</v>
      </c>
      <c r="R36" s="43">
        <f>R37+R38+R39</f>
        <v>535.55</v>
      </c>
      <c r="S36" s="43">
        <f>SUM(S37:S39)</f>
        <v>8.464</v>
      </c>
    </row>
    <row r="37" spans="2:19" ht="24" customHeight="1" thickBot="1">
      <c r="B37" s="1"/>
      <c r="C37" s="3"/>
      <c r="D37" s="169" t="s">
        <v>63</v>
      </c>
      <c r="E37" s="170">
        <v>165</v>
      </c>
      <c r="F37" s="170">
        <v>99</v>
      </c>
      <c r="G37" s="265"/>
      <c r="H37" s="41">
        <v>1.98</v>
      </c>
      <c r="I37" s="41">
        <v>0.396</v>
      </c>
      <c r="J37" s="41">
        <v>17.127</v>
      </c>
      <c r="K37" s="41">
        <v>79.2</v>
      </c>
      <c r="L37" s="41">
        <v>0.1188</v>
      </c>
      <c r="M37" s="41">
        <v>0.0693</v>
      </c>
      <c r="N37" s="41"/>
      <c r="O37" s="41">
        <v>9.9</v>
      </c>
      <c r="P37" s="41">
        <v>0.891</v>
      </c>
      <c r="Q37" s="22"/>
      <c r="R37" s="48">
        <v>22</v>
      </c>
      <c r="S37" s="70">
        <f>(E37*R37)/1000</f>
        <v>3.63</v>
      </c>
    </row>
    <row r="38" spans="2:19" ht="24" customHeight="1" thickBot="1">
      <c r="B38" s="1"/>
      <c r="C38" s="3"/>
      <c r="D38" s="169" t="s">
        <v>36</v>
      </c>
      <c r="E38" s="170">
        <v>40</v>
      </c>
      <c r="F38" s="170">
        <v>40</v>
      </c>
      <c r="G38" s="265"/>
      <c r="H38" s="41">
        <v>1.12</v>
      </c>
      <c r="I38" s="41">
        <v>1</v>
      </c>
      <c r="J38" s="41">
        <v>1.88</v>
      </c>
      <c r="K38" s="41">
        <v>20.8</v>
      </c>
      <c r="L38" s="41">
        <v>0.016</v>
      </c>
      <c r="M38" s="41">
        <v>0.06</v>
      </c>
      <c r="N38" s="41">
        <v>0.6</v>
      </c>
      <c r="O38" s="41">
        <v>49.6</v>
      </c>
      <c r="P38" s="41">
        <v>0.08</v>
      </c>
      <c r="Q38" s="22"/>
      <c r="R38" s="48">
        <v>64.75</v>
      </c>
      <c r="S38" s="70">
        <f>(E38*R38)/1000</f>
        <v>2.59</v>
      </c>
    </row>
    <row r="39" spans="2:19" ht="24" customHeight="1" thickBot="1">
      <c r="B39" s="1"/>
      <c r="C39" s="3"/>
      <c r="D39" s="169" t="s">
        <v>17</v>
      </c>
      <c r="E39" s="170">
        <v>5</v>
      </c>
      <c r="F39" s="170">
        <f>E39</f>
        <v>5</v>
      </c>
      <c r="G39" s="265"/>
      <c r="H39" s="41">
        <v>0.035</v>
      </c>
      <c r="I39" s="41">
        <v>3.9</v>
      </c>
      <c r="J39" s="41">
        <v>0.05</v>
      </c>
      <c r="K39" s="41">
        <v>35.45</v>
      </c>
      <c r="L39" s="41">
        <v>0.0075</v>
      </c>
      <c r="M39" s="41">
        <v>0.006</v>
      </c>
      <c r="N39" s="41"/>
      <c r="O39" s="41">
        <v>0.6</v>
      </c>
      <c r="P39" s="41">
        <v>0.01</v>
      </c>
      <c r="Q39" s="22"/>
      <c r="R39" s="48">
        <v>448.8</v>
      </c>
      <c r="S39" s="70">
        <f>(E39*R39)/1000</f>
        <v>2.244</v>
      </c>
    </row>
    <row r="40" spans="1:19" s="4" customFormat="1" ht="24" customHeight="1" thickBot="1">
      <c r="A40" s="72"/>
      <c r="B40" s="21"/>
      <c r="C40" s="7"/>
      <c r="D40" s="177" t="s">
        <v>72</v>
      </c>
      <c r="E40" s="197"/>
      <c r="F40" s="181"/>
      <c r="G40" s="23">
        <v>70</v>
      </c>
      <c r="H40" s="47">
        <f aca="true" t="shared" si="6" ref="H40:P40">H41+H42+H43+H44+H45+H46</f>
        <v>6.7010000000000005</v>
      </c>
      <c r="I40" s="47">
        <f t="shared" si="6"/>
        <v>5.785</v>
      </c>
      <c r="J40" s="47">
        <f t="shared" si="6"/>
        <v>4.27</v>
      </c>
      <c r="K40" s="47">
        <f t="shared" si="6"/>
        <v>96.45</v>
      </c>
      <c r="L40" s="47">
        <f t="shared" si="6"/>
        <v>0.10949999999999999</v>
      </c>
      <c r="M40" s="47">
        <f t="shared" si="6"/>
        <v>0.737</v>
      </c>
      <c r="N40" s="47">
        <f t="shared" si="6"/>
        <v>11.916</v>
      </c>
      <c r="O40" s="47">
        <f t="shared" si="6"/>
        <v>7.090000000000001</v>
      </c>
      <c r="P40" s="47">
        <f t="shared" si="6"/>
        <v>2.4269999999999996</v>
      </c>
      <c r="Q40" s="142" t="s">
        <v>219</v>
      </c>
      <c r="R40" s="50">
        <f>R41+R42+R43+R44+R45+R46</f>
        <v>1092.6</v>
      </c>
      <c r="S40" s="50">
        <f>S41+S42+S43+S44+S45+S46</f>
        <v>12.953999999999999</v>
      </c>
    </row>
    <row r="41" spans="2:19" ht="24" customHeight="1" thickBot="1">
      <c r="B41" s="1"/>
      <c r="C41" s="3"/>
      <c r="D41" s="189" t="s">
        <v>65</v>
      </c>
      <c r="E41" s="170">
        <v>40</v>
      </c>
      <c r="F41" s="170">
        <v>33</v>
      </c>
      <c r="G41" s="9"/>
      <c r="H41" s="41">
        <v>5.9</v>
      </c>
      <c r="I41" s="41">
        <v>1.22</v>
      </c>
      <c r="J41" s="41"/>
      <c r="K41" s="41">
        <v>34.65</v>
      </c>
      <c r="L41" s="41">
        <v>0.09</v>
      </c>
      <c r="M41" s="41">
        <v>0.72</v>
      </c>
      <c r="N41" s="41">
        <v>11.88</v>
      </c>
      <c r="O41" s="41">
        <v>2.87</v>
      </c>
      <c r="P41" s="41">
        <v>2.27</v>
      </c>
      <c r="Q41" s="22"/>
      <c r="R41" s="48">
        <v>236.8</v>
      </c>
      <c r="S41" s="49">
        <f aca="true" t="shared" si="7" ref="S41:S46">(E41*R41)/1000</f>
        <v>9.472</v>
      </c>
    </row>
    <row r="42" spans="2:19" ht="24" customHeight="1" thickBot="1">
      <c r="B42" s="1"/>
      <c r="C42" s="3"/>
      <c r="D42" s="189" t="s">
        <v>64</v>
      </c>
      <c r="E42" s="170">
        <v>5</v>
      </c>
      <c r="F42" s="170">
        <v>4</v>
      </c>
      <c r="G42" s="9"/>
      <c r="H42" s="41">
        <v>0.056</v>
      </c>
      <c r="I42" s="41"/>
      <c r="J42" s="41">
        <v>0.364</v>
      </c>
      <c r="K42" s="41">
        <v>1.64</v>
      </c>
      <c r="L42" s="41"/>
      <c r="M42" s="41">
        <v>0.001</v>
      </c>
      <c r="N42" s="41">
        <v>0.036</v>
      </c>
      <c r="O42" s="41">
        <v>1.24</v>
      </c>
      <c r="P42" s="41">
        <v>0.032</v>
      </c>
      <c r="Q42" s="22"/>
      <c r="R42" s="48">
        <v>25</v>
      </c>
      <c r="S42" s="49">
        <f t="shared" si="7"/>
        <v>0.125</v>
      </c>
    </row>
    <row r="43" spans="2:19" ht="24" customHeight="1" thickBot="1">
      <c r="B43" s="1"/>
      <c r="C43" s="3"/>
      <c r="D43" s="189" t="s">
        <v>66</v>
      </c>
      <c r="E43" s="170">
        <v>3</v>
      </c>
      <c r="F43" s="170">
        <f>E43</f>
        <v>3</v>
      </c>
      <c r="G43" s="9"/>
      <c r="H43" s="41">
        <v>0.084</v>
      </c>
      <c r="I43" s="41">
        <v>0.6</v>
      </c>
      <c r="J43" s="41">
        <v>0.096</v>
      </c>
      <c r="K43" s="41">
        <v>6.18</v>
      </c>
      <c r="L43" s="41"/>
      <c r="M43" s="41">
        <v>0.003</v>
      </c>
      <c r="N43" s="41"/>
      <c r="O43" s="41">
        <v>1.08</v>
      </c>
      <c r="P43" s="41">
        <v>0.009</v>
      </c>
      <c r="Q43" s="22"/>
      <c r="R43" s="48">
        <v>235</v>
      </c>
      <c r="S43" s="49">
        <f t="shared" si="7"/>
        <v>0.705</v>
      </c>
    </row>
    <row r="44" spans="2:19" ht="24" customHeight="1" thickBot="1">
      <c r="B44" s="1"/>
      <c r="C44" s="3"/>
      <c r="D44" s="189" t="s">
        <v>35</v>
      </c>
      <c r="E44" s="170">
        <v>5</v>
      </c>
      <c r="F44" s="170">
        <f>E44</f>
        <v>5</v>
      </c>
      <c r="G44" s="9"/>
      <c r="H44" s="41">
        <v>0.53</v>
      </c>
      <c r="I44" s="41">
        <v>0.065</v>
      </c>
      <c r="J44" s="41">
        <v>3.38</v>
      </c>
      <c r="K44" s="41">
        <v>16.55</v>
      </c>
      <c r="L44" s="41">
        <v>0.012</v>
      </c>
      <c r="M44" s="41">
        <v>0.004</v>
      </c>
      <c r="N44" s="41"/>
      <c r="O44" s="41">
        <v>0.9</v>
      </c>
      <c r="P44" s="41">
        <v>0.06</v>
      </c>
      <c r="Q44" s="22"/>
      <c r="R44" s="48">
        <v>38</v>
      </c>
      <c r="S44" s="49">
        <f t="shared" si="7"/>
        <v>0.19</v>
      </c>
    </row>
    <row r="45" spans="2:19" ht="24" customHeight="1" thickBot="1">
      <c r="B45" s="1"/>
      <c r="C45" s="3"/>
      <c r="D45" s="189" t="s">
        <v>17</v>
      </c>
      <c r="E45" s="170">
        <v>5</v>
      </c>
      <c r="F45" s="170">
        <f>E45</f>
        <v>5</v>
      </c>
      <c r="G45" s="265"/>
      <c r="H45" s="41">
        <v>0.035</v>
      </c>
      <c r="I45" s="41">
        <v>3.9</v>
      </c>
      <c r="J45" s="41">
        <v>0.05</v>
      </c>
      <c r="K45" s="41">
        <v>35.45</v>
      </c>
      <c r="L45" s="41">
        <v>0.0075</v>
      </c>
      <c r="M45" s="41">
        <v>0.006</v>
      </c>
      <c r="N45" s="41"/>
      <c r="O45" s="41">
        <v>0.6</v>
      </c>
      <c r="P45" s="41">
        <v>0.01</v>
      </c>
      <c r="Q45" s="22"/>
      <c r="R45" s="48">
        <v>448.8</v>
      </c>
      <c r="S45" s="49">
        <f t="shared" si="7"/>
        <v>2.244</v>
      </c>
    </row>
    <row r="46" spans="2:19" ht="24" customHeight="1" thickBot="1">
      <c r="B46" s="1"/>
      <c r="C46" s="3"/>
      <c r="D46" s="189" t="s">
        <v>67</v>
      </c>
      <c r="E46" s="170">
        <v>2</v>
      </c>
      <c r="F46" s="170">
        <f>E46</f>
        <v>2</v>
      </c>
      <c r="G46" s="9"/>
      <c r="H46" s="41">
        <v>0.096</v>
      </c>
      <c r="I46" s="41"/>
      <c r="J46" s="41">
        <v>0.38</v>
      </c>
      <c r="K46" s="41">
        <v>1.98</v>
      </c>
      <c r="L46" s="41"/>
      <c r="M46" s="41">
        <v>0.003</v>
      </c>
      <c r="N46" s="41"/>
      <c r="O46" s="41">
        <v>0.4</v>
      </c>
      <c r="P46" s="41">
        <v>0.046</v>
      </c>
      <c r="Q46" s="22"/>
      <c r="R46" s="48">
        <v>109</v>
      </c>
      <c r="S46" s="49">
        <f t="shared" si="7"/>
        <v>0.218</v>
      </c>
    </row>
    <row r="47" spans="1:19" s="4" customFormat="1" ht="24" customHeight="1" thickBot="1">
      <c r="A47" s="72"/>
      <c r="B47" s="21"/>
      <c r="C47" s="7"/>
      <c r="D47" s="173" t="s">
        <v>41</v>
      </c>
      <c r="E47" s="172">
        <v>40</v>
      </c>
      <c r="F47" s="172">
        <v>40</v>
      </c>
      <c r="G47" s="8">
        <v>40</v>
      </c>
      <c r="H47" s="33">
        <v>2.64</v>
      </c>
      <c r="I47" s="33">
        <v>0.48</v>
      </c>
      <c r="J47" s="33">
        <v>13.68</v>
      </c>
      <c r="K47" s="33">
        <v>72.4</v>
      </c>
      <c r="L47" s="33">
        <v>0.07</v>
      </c>
      <c r="M47" s="33">
        <v>0.03</v>
      </c>
      <c r="N47" s="33"/>
      <c r="O47" s="33">
        <v>14</v>
      </c>
      <c r="P47" s="33">
        <v>1.5</v>
      </c>
      <c r="Q47" s="123" t="s">
        <v>162</v>
      </c>
      <c r="R47" s="43">
        <v>60.23</v>
      </c>
      <c r="S47" s="58">
        <f>(E47*R47)/1000</f>
        <v>2.4092</v>
      </c>
    </row>
    <row r="48" spans="1:19" s="4" customFormat="1" ht="24" customHeight="1" thickBot="1">
      <c r="A48" s="72"/>
      <c r="B48" s="21"/>
      <c r="C48" s="7"/>
      <c r="D48" s="230" t="s">
        <v>39</v>
      </c>
      <c r="E48" s="172"/>
      <c r="F48" s="181"/>
      <c r="G48" s="8">
        <v>200</v>
      </c>
      <c r="H48" s="33">
        <f>H49+H50</f>
        <v>0.048</v>
      </c>
      <c r="I48" s="33">
        <f aca="true" t="shared" si="8" ref="I48:P48">I49+I50</f>
        <v>0.016</v>
      </c>
      <c r="J48" s="33">
        <f t="shared" si="8"/>
        <v>16.17</v>
      </c>
      <c r="K48" s="33">
        <f t="shared" si="8"/>
        <v>62.050000000000004</v>
      </c>
      <c r="L48" s="33">
        <f t="shared" si="8"/>
        <v>0</v>
      </c>
      <c r="M48" s="33">
        <f t="shared" si="8"/>
        <v>0.032</v>
      </c>
      <c r="N48" s="33">
        <f t="shared" si="8"/>
        <v>0.032</v>
      </c>
      <c r="O48" s="33">
        <f t="shared" si="8"/>
        <v>6.7</v>
      </c>
      <c r="P48" s="33">
        <f t="shared" si="8"/>
        <v>0.285</v>
      </c>
      <c r="Q48" s="123" t="s">
        <v>160</v>
      </c>
      <c r="R48" s="43">
        <f>R49+R50</f>
        <v>248</v>
      </c>
      <c r="S48" s="43">
        <f>S49+S50</f>
        <v>2.425</v>
      </c>
    </row>
    <row r="49" spans="1:19" s="4" customFormat="1" ht="24" customHeight="1" thickBot="1">
      <c r="A49" s="72"/>
      <c r="B49" s="40"/>
      <c r="C49" s="27"/>
      <c r="D49" s="186" t="s">
        <v>40</v>
      </c>
      <c r="E49" s="170">
        <v>8</v>
      </c>
      <c r="F49" s="178">
        <f>E49</f>
        <v>8</v>
      </c>
      <c r="G49" s="9"/>
      <c r="H49" s="41">
        <v>0.048</v>
      </c>
      <c r="I49" s="41">
        <v>0.016</v>
      </c>
      <c r="J49" s="41">
        <v>1.2</v>
      </c>
      <c r="K49" s="41">
        <v>5.2</v>
      </c>
      <c r="L49" s="41"/>
      <c r="M49" s="41">
        <v>0.032</v>
      </c>
      <c r="N49" s="41">
        <v>0.032</v>
      </c>
      <c r="O49" s="41">
        <v>6.4</v>
      </c>
      <c r="P49" s="41">
        <v>0.24</v>
      </c>
      <c r="Q49" s="120"/>
      <c r="R49" s="44">
        <v>185</v>
      </c>
      <c r="S49" s="70">
        <f>(E49*R49)/1000</f>
        <v>1.48</v>
      </c>
    </row>
    <row r="50" spans="1:19" s="4" customFormat="1" ht="24" customHeight="1" thickBot="1">
      <c r="A50" s="72"/>
      <c r="B50" s="40"/>
      <c r="C50" s="27"/>
      <c r="D50" s="186" t="s">
        <v>21</v>
      </c>
      <c r="E50" s="170">
        <v>15</v>
      </c>
      <c r="F50" s="170">
        <f>E50</f>
        <v>15</v>
      </c>
      <c r="G50" s="265"/>
      <c r="H50" s="42"/>
      <c r="I50" s="42"/>
      <c r="J50" s="41">
        <v>14.97</v>
      </c>
      <c r="K50" s="41">
        <v>56.85</v>
      </c>
      <c r="L50" s="41"/>
      <c r="M50" s="41"/>
      <c r="N50" s="41"/>
      <c r="O50" s="41">
        <v>0.3</v>
      </c>
      <c r="P50" s="41">
        <v>0.045</v>
      </c>
      <c r="Q50" s="121"/>
      <c r="R50" s="44">
        <v>63</v>
      </c>
      <c r="S50" s="70">
        <f>(E50*R50)/1000</f>
        <v>0.945</v>
      </c>
    </row>
    <row r="51" spans="1:19" s="4" customFormat="1" ht="24" customHeight="1" thickBot="1">
      <c r="A51" s="72"/>
      <c r="B51" s="21"/>
      <c r="C51" s="5" t="s">
        <v>42</v>
      </c>
      <c r="D51" s="185" t="s">
        <v>47</v>
      </c>
      <c r="E51" s="172"/>
      <c r="F51" s="181"/>
      <c r="G51" s="8">
        <v>200</v>
      </c>
      <c r="H51" s="33">
        <f>H52+H61</f>
        <v>3.9000000000000004</v>
      </c>
      <c r="I51" s="33">
        <f aca="true" t="shared" si="9" ref="I51:P51">I52+I61</f>
        <v>4.168</v>
      </c>
      <c r="J51" s="33">
        <f t="shared" si="9"/>
        <v>6.276000000000001</v>
      </c>
      <c r="K51" s="33">
        <f>SUM(K52:K53)</f>
        <v>163.65</v>
      </c>
      <c r="L51" s="33">
        <f t="shared" si="9"/>
        <v>0.152</v>
      </c>
      <c r="M51" s="33">
        <f t="shared" si="9"/>
        <v>0.23500000000000001</v>
      </c>
      <c r="N51" s="33">
        <f t="shared" si="9"/>
        <v>1.95</v>
      </c>
      <c r="O51" s="33">
        <f t="shared" si="9"/>
        <v>170</v>
      </c>
      <c r="P51" s="33">
        <f t="shared" si="9"/>
        <v>0.7</v>
      </c>
      <c r="Q51" s="123" t="s">
        <v>163</v>
      </c>
      <c r="R51" s="43">
        <f>R52+R61</f>
        <v>153.75</v>
      </c>
      <c r="S51" s="43">
        <f>SUM(S52:S53)</f>
        <v>13.895</v>
      </c>
    </row>
    <row r="52" spans="2:19" ht="24" customHeight="1" thickBot="1">
      <c r="B52" s="1"/>
      <c r="C52" s="3"/>
      <c r="D52" s="186" t="s">
        <v>36</v>
      </c>
      <c r="E52" s="180">
        <v>200</v>
      </c>
      <c r="F52" s="256">
        <v>200</v>
      </c>
      <c r="G52" s="16"/>
      <c r="H52" s="53">
        <v>3.64</v>
      </c>
      <c r="I52" s="53">
        <v>4.16</v>
      </c>
      <c r="J52" s="53">
        <v>6.11</v>
      </c>
      <c r="K52" s="53">
        <v>106.8</v>
      </c>
      <c r="L52" s="53">
        <v>0.052</v>
      </c>
      <c r="M52" s="53">
        <v>0.195</v>
      </c>
      <c r="N52" s="53">
        <v>1.95</v>
      </c>
      <c r="O52" s="53">
        <v>161.2</v>
      </c>
      <c r="P52" s="53">
        <v>0.26</v>
      </c>
      <c r="Q52" s="120"/>
      <c r="R52" s="44">
        <v>64.75</v>
      </c>
      <c r="S52" s="70">
        <f>(E52*R52)/1000</f>
        <v>12.95</v>
      </c>
    </row>
    <row r="53" spans="2:19" ht="24" customHeight="1" thickBot="1">
      <c r="B53" s="1"/>
      <c r="C53" s="3"/>
      <c r="D53" s="186" t="s">
        <v>21</v>
      </c>
      <c r="E53" s="170">
        <v>15</v>
      </c>
      <c r="F53" s="170">
        <f>E53</f>
        <v>15</v>
      </c>
      <c r="G53" s="265"/>
      <c r="H53" s="41"/>
      <c r="I53" s="41"/>
      <c r="J53" s="41">
        <v>14.97</v>
      </c>
      <c r="K53" s="41">
        <v>56.85</v>
      </c>
      <c r="L53" s="41"/>
      <c r="M53" s="41"/>
      <c r="N53" s="41"/>
      <c r="O53" s="41">
        <v>0.3</v>
      </c>
      <c r="P53" s="41">
        <v>0.045</v>
      </c>
      <c r="Q53" s="121"/>
      <c r="R53" s="44">
        <v>63</v>
      </c>
      <c r="S53" s="70">
        <f>(E53*R53)/1000</f>
        <v>0.945</v>
      </c>
    </row>
    <row r="54" spans="2:19" ht="24" customHeight="1" thickBot="1">
      <c r="B54" s="6"/>
      <c r="C54" s="31"/>
      <c r="D54" s="226" t="s">
        <v>240</v>
      </c>
      <c r="E54" s="168"/>
      <c r="F54" s="168"/>
      <c r="G54" s="30">
        <v>60</v>
      </c>
      <c r="H54" s="59">
        <f>H55+H56+H57+H58+H59+H60+H61</f>
        <v>8.023</v>
      </c>
      <c r="I54" s="59">
        <f aca="true" t="shared" si="10" ref="I54:P54">I55+I56+I57+I58+I59+I60+I61</f>
        <v>12.742999999999999</v>
      </c>
      <c r="J54" s="59">
        <f t="shared" si="10"/>
        <v>38.903999999999996</v>
      </c>
      <c r="K54" s="59">
        <f t="shared" si="10"/>
        <v>302.84000000000003</v>
      </c>
      <c r="L54" s="59">
        <f t="shared" si="10"/>
        <v>0.2323</v>
      </c>
      <c r="M54" s="59">
        <f t="shared" si="10"/>
        <v>0.213</v>
      </c>
      <c r="N54" s="59">
        <f t="shared" si="10"/>
        <v>0.3</v>
      </c>
      <c r="O54" s="59">
        <f t="shared" si="10"/>
        <v>42.80000000000001</v>
      </c>
      <c r="P54" s="59">
        <f t="shared" si="10"/>
        <v>1.6</v>
      </c>
      <c r="Q54" s="132" t="s">
        <v>241</v>
      </c>
      <c r="R54" s="61">
        <f>R55+R56+R57+R58+R59+R60+R61</f>
        <v>823.33</v>
      </c>
      <c r="S54" s="71">
        <f>SUM(S55:S61)</f>
        <v>10.226</v>
      </c>
    </row>
    <row r="55" spans="2:19" ht="24" customHeight="1" thickBot="1">
      <c r="B55" s="1"/>
      <c r="C55" s="3"/>
      <c r="D55" s="169" t="s">
        <v>43</v>
      </c>
      <c r="E55" s="170">
        <v>40</v>
      </c>
      <c r="F55" s="170">
        <v>40</v>
      </c>
      <c r="G55" s="265"/>
      <c r="H55" s="41">
        <v>4.12</v>
      </c>
      <c r="I55" s="41">
        <v>0.44</v>
      </c>
      <c r="J55" s="41">
        <v>27.6</v>
      </c>
      <c r="K55" s="41">
        <v>133.6</v>
      </c>
      <c r="L55" s="41">
        <v>0.1</v>
      </c>
      <c r="M55" s="41">
        <v>0.032</v>
      </c>
      <c r="N55" s="41"/>
      <c r="O55" s="41">
        <v>7.2</v>
      </c>
      <c r="P55" s="41">
        <v>0.48</v>
      </c>
      <c r="Q55" s="22"/>
      <c r="R55" s="48">
        <v>38</v>
      </c>
      <c r="S55" s="70">
        <f aca="true" t="shared" si="11" ref="S55:S60">(E55*R55)/1000</f>
        <v>1.52</v>
      </c>
    </row>
    <row r="56" spans="2:19" ht="24" customHeight="1" thickBot="1">
      <c r="B56" s="1"/>
      <c r="C56" s="3"/>
      <c r="D56" s="169" t="s">
        <v>36</v>
      </c>
      <c r="E56" s="170">
        <v>20</v>
      </c>
      <c r="F56" s="170">
        <v>20</v>
      </c>
      <c r="G56" s="265"/>
      <c r="H56" s="41">
        <v>0.56</v>
      </c>
      <c r="I56" s="41">
        <v>0.64</v>
      </c>
      <c r="J56" s="41">
        <v>0.94</v>
      </c>
      <c r="K56" s="41">
        <v>11.6</v>
      </c>
      <c r="L56" s="41">
        <v>0.008</v>
      </c>
      <c r="M56" s="41">
        <v>0.03</v>
      </c>
      <c r="N56" s="41">
        <v>0.3</v>
      </c>
      <c r="O56" s="41">
        <v>24.8</v>
      </c>
      <c r="P56" s="41">
        <v>0.04</v>
      </c>
      <c r="Q56" s="22"/>
      <c r="R56" s="48">
        <v>64.75</v>
      </c>
      <c r="S56" s="70">
        <f t="shared" si="11"/>
        <v>1.295</v>
      </c>
    </row>
    <row r="57" spans="2:19" ht="24" customHeight="1" thickBot="1">
      <c r="B57" s="1"/>
      <c r="C57" s="3"/>
      <c r="D57" s="169" t="s">
        <v>44</v>
      </c>
      <c r="E57" s="170">
        <v>0.5</v>
      </c>
      <c r="F57" s="170">
        <v>0.5</v>
      </c>
      <c r="G57" s="265"/>
      <c r="H57" s="41">
        <v>3.048</v>
      </c>
      <c r="I57" s="41">
        <v>2.76</v>
      </c>
      <c r="J57" s="41">
        <v>0.168</v>
      </c>
      <c r="K57" s="41">
        <v>37.68</v>
      </c>
      <c r="L57" s="41">
        <v>0.0168</v>
      </c>
      <c r="M57" s="41">
        <v>0.105</v>
      </c>
      <c r="N57" s="41"/>
      <c r="O57" s="41">
        <v>1.2</v>
      </c>
      <c r="P57" s="41">
        <v>0.6</v>
      </c>
      <c r="Q57" s="22"/>
      <c r="R57" s="48">
        <v>6.78</v>
      </c>
      <c r="S57" s="70">
        <f>(E57*R57)</f>
        <v>3.39</v>
      </c>
    </row>
    <row r="58" spans="2:19" ht="24" customHeight="1" thickBot="1">
      <c r="B58" s="1"/>
      <c r="C58" s="3"/>
      <c r="D58" s="169" t="s">
        <v>18</v>
      </c>
      <c r="E58" s="170">
        <v>10</v>
      </c>
      <c r="F58" s="170">
        <f>E58</f>
        <v>10</v>
      </c>
      <c r="G58" s="9"/>
      <c r="H58" s="41"/>
      <c r="I58" s="41"/>
      <c r="J58" s="41">
        <v>9.98</v>
      </c>
      <c r="K58" s="41">
        <v>37.9</v>
      </c>
      <c r="L58" s="41"/>
      <c r="M58" s="41"/>
      <c r="N58" s="41"/>
      <c r="O58" s="41">
        <v>0.2</v>
      </c>
      <c r="P58" s="41">
        <v>0.03</v>
      </c>
      <c r="Q58" s="22"/>
      <c r="R58" s="48">
        <v>63</v>
      </c>
      <c r="S58" s="70">
        <f t="shared" si="11"/>
        <v>0.63</v>
      </c>
    </row>
    <row r="59" spans="2:19" ht="24" customHeight="1" thickBot="1">
      <c r="B59" s="1"/>
      <c r="C59" s="3"/>
      <c r="D59" s="169" t="s">
        <v>17</v>
      </c>
      <c r="E59" s="170">
        <v>5</v>
      </c>
      <c r="F59" s="170">
        <f>E59</f>
        <v>5</v>
      </c>
      <c r="G59" s="265"/>
      <c r="H59" s="41">
        <v>0.035</v>
      </c>
      <c r="I59" s="41">
        <v>3.9</v>
      </c>
      <c r="J59" s="41">
        <v>0.05</v>
      </c>
      <c r="K59" s="41">
        <v>35.45</v>
      </c>
      <c r="L59" s="41">
        <v>0.0075</v>
      </c>
      <c r="M59" s="41">
        <v>0.006</v>
      </c>
      <c r="N59" s="41"/>
      <c r="O59" s="41">
        <v>0.6</v>
      </c>
      <c r="P59" s="41">
        <v>0.01</v>
      </c>
      <c r="Q59" s="22"/>
      <c r="R59" s="48">
        <v>448.8</v>
      </c>
      <c r="S59" s="70">
        <f t="shared" si="11"/>
        <v>2.244</v>
      </c>
    </row>
    <row r="60" spans="2:19" ht="24" customHeight="1" thickBot="1">
      <c r="B60" s="1"/>
      <c r="C60" s="3"/>
      <c r="D60" s="169" t="s">
        <v>29</v>
      </c>
      <c r="E60" s="170">
        <v>7</v>
      </c>
      <c r="F60" s="176">
        <f>E60</f>
        <v>7</v>
      </c>
      <c r="G60" s="9"/>
      <c r="H60" s="41"/>
      <c r="I60" s="41">
        <v>4.995</v>
      </c>
      <c r="J60" s="41"/>
      <c r="K60" s="41">
        <v>44.95</v>
      </c>
      <c r="L60" s="41"/>
      <c r="M60" s="41"/>
      <c r="N60" s="41"/>
      <c r="O60" s="41"/>
      <c r="P60" s="41"/>
      <c r="Q60" s="22"/>
      <c r="R60" s="48">
        <v>113</v>
      </c>
      <c r="S60" s="70">
        <f t="shared" si="11"/>
        <v>0.791</v>
      </c>
    </row>
    <row r="61" spans="2:19" ht="24" customHeight="1" thickBot="1">
      <c r="B61" s="1"/>
      <c r="C61" s="3"/>
      <c r="D61" s="169" t="s">
        <v>46</v>
      </c>
      <c r="E61" s="170">
        <v>4</v>
      </c>
      <c r="F61" s="170">
        <v>4</v>
      </c>
      <c r="G61" s="265"/>
      <c r="H61" s="223">
        <v>0.26</v>
      </c>
      <c r="I61" s="223">
        <v>0.008</v>
      </c>
      <c r="J61" s="223">
        <v>0.166</v>
      </c>
      <c r="K61" s="223">
        <v>1.66</v>
      </c>
      <c r="L61" s="223">
        <v>0.1</v>
      </c>
      <c r="M61" s="223">
        <v>0.04</v>
      </c>
      <c r="N61" s="223"/>
      <c r="O61" s="223">
        <v>8.8</v>
      </c>
      <c r="P61" s="223">
        <v>0.44</v>
      </c>
      <c r="Q61" s="22"/>
      <c r="R61" s="48">
        <v>89</v>
      </c>
      <c r="S61" s="70">
        <f>(E61*R61)/1000</f>
        <v>0.356</v>
      </c>
    </row>
    <row r="62" spans="2:19" ht="24.75" customHeight="1" thickBot="1">
      <c r="B62" s="12"/>
      <c r="C62" s="2"/>
      <c r="D62" s="2" t="s">
        <v>48</v>
      </c>
      <c r="E62" s="160"/>
      <c r="F62" s="160"/>
      <c r="G62" s="160"/>
      <c r="H62" s="46">
        <f aca="true" t="shared" si="12" ref="H62:R62">H51+H48+H47+H40+H36+H27+H23+H22+H18+H17+H14+H9</f>
        <v>32.072</v>
      </c>
      <c r="I62" s="46">
        <f t="shared" si="12"/>
        <v>89.359</v>
      </c>
      <c r="J62" s="46">
        <f t="shared" si="12"/>
        <v>124.46900000000002</v>
      </c>
      <c r="K62" s="46">
        <f t="shared" si="12"/>
        <v>1173.9150000000002</v>
      </c>
      <c r="L62" s="46">
        <f t="shared" si="12"/>
        <v>1.6406999999999998</v>
      </c>
      <c r="M62" s="46">
        <f t="shared" si="12"/>
        <v>1.9499</v>
      </c>
      <c r="N62" s="46">
        <f t="shared" si="12"/>
        <v>19.768</v>
      </c>
      <c r="O62" s="46">
        <f t="shared" si="12"/>
        <v>410.66499999999996</v>
      </c>
      <c r="P62" s="46">
        <f t="shared" si="12"/>
        <v>11.097999999999999</v>
      </c>
      <c r="Q62" s="46">
        <f t="shared" si="12"/>
        <v>602</v>
      </c>
      <c r="R62" s="46">
        <f t="shared" si="12"/>
        <v>5674.9</v>
      </c>
      <c r="S62" s="46">
        <f>S51+S48+S47+S40+S36+S27+S23+S22+S18+S17+S14+S9+S54</f>
        <v>100.00819999999999</v>
      </c>
    </row>
    <row r="65" ht="15" thickBot="1"/>
    <row r="66" spans="2:19" ht="13.5" customHeight="1" thickBot="1">
      <c r="B66" s="268" t="s">
        <v>1</v>
      </c>
      <c r="C66" s="268" t="s">
        <v>55</v>
      </c>
      <c r="D66" s="268" t="s">
        <v>56</v>
      </c>
      <c r="E66" s="268" t="s">
        <v>2</v>
      </c>
      <c r="F66" s="268" t="s">
        <v>3</v>
      </c>
      <c r="G66" s="268" t="s">
        <v>51</v>
      </c>
      <c r="H66" s="271" t="s">
        <v>4</v>
      </c>
      <c r="I66" s="292"/>
      <c r="J66" s="283"/>
      <c r="K66" s="268" t="s">
        <v>94</v>
      </c>
      <c r="L66" s="271" t="s">
        <v>53</v>
      </c>
      <c r="M66" s="292"/>
      <c r="N66" s="283"/>
      <c r="O66" s="271" t="s">
        <v>95</v>
      </c>
      <c r="P66" s="283"/>
      <c r="Q66" s="280" t="s">
        <v>155</v>
      </c>
      <c r="R66" s="271" t="s">
        <v>5</v>
      </c>
      <c r="S66" s="288" t="s">
        <v>50</v>
      </c>
    </row>
    <row r="67" spans="2:19" ht="15" customHeight="1" thickBot="1">
      <c r="B67" s="290"/>
      <c r="C67" s="290"/>
      <c r="D67" s="290"/>
      <c r="E67" s="290"/>
      <c r="F67" s="290"/>
      <c r="G67" s="269"/>
      <c r="H67" s="284"/>
      <c r="I67" s="293"/>
      <c r="J67" s="285"/>
      <c r="K67" s="269"/>
      <c r="L67" s="284"/>
      <c r="M67" s="293"/>
      <c r="N67" s="285"/>
      <c r="O67" s="284"/>
      <c r="P67" s="285"/>
      <c r="Q67" s="281"/>
      <c r="R67" s="284"/>
      <c r="S67" s="288"/>
    </row>
    <row r="68" spans="2:19" ht="15" customHeight="1" thickBot="1">
      <c r="B68" s="290"/>
      <c r="C68" s="290"/>
      <c r="D68" s="290"/>
      <c r="E68" s="290"/>
      <c r="F68" s="290"/>
      <c r="G68" s="269"/>
      <c r="H68" s="284"/>
      <c r="I68" s="293"/>
      <c r="J68" s="285"/>
      <c r="K68" s="269"/>
      <c r="L68" s="284"/>
      <c r="M68" s="293"/>
      <c r="N68" s="285"/>
      <c r="O68" s="284"/>
      <c r="P68" s="285"/>
      <c r="Q68" s="281"/>
      <c r="R68" s="284"/>
      <c r="S68" s="288"/>
    </row>
    <row r="69" spans="2:19" ht="15" customHeight="1" thickBot="1">
      <c r="B69" s="290"/>
      <c r="C69" s="290"/>
      <c r="D69" s="290"/>
      <c r="E69" s="290"/>
      <c r="F69" s="290"/>
      <c r="G69" s="269"/>
      <c r="H69" s="284"/>
      <c r="I69" s="293"/>
      <c r="J69" s="285"/>
      <c r="K69" s="269"/>
      <c r="L69" s="284"/>
      <c r="M69" s="293"/>
      <c r="N69" s="285"/>
      <c r="O69" s="284"/>
      <c r="P69" s="285"/>
      <c r="Q69" s="281"/>
      <c r="R69" s="284"/>
      <c r="S69" s="288"/>
    </row>
    <row r="70" spans="2:19" ht="21.75" customHeight="1" thickBot="1">
      <c r="B70" s="291"/>
      <c r="C70" s="291"/>
      <c r="D70" s="291"/>
      <c r="E70" s="291"/>
      <c r="F70" s="291"/>
      <c r="G70" s="270"/>
      <c r="H70" s="286"/>
      <c r="I70" s="294"/>
      <c r="J70" s="287"/>
      <c r="K70" s="270"/>
      <c r="L70" s="286"/>
      <c r="M70" s="294"/>
      <c r="N70" s="287"/>
      <c r="O70" s="286"/>
      <c r="P70" s="287"/>
      <c r="Q70" s="282"/>
      <c r="R70" s="286"/>
      <c r="S70" s="288"/>
    </row>
    <row r="71" spans="2:19" ht="15.75" thickBot="1">
      <c r="B71" s="158"/>
      <c r="C71" s="160"/>
      <c r="D71" s="160"/>
      <c r="E71" s="160"/>
      <c r="F71" s="160"/>
      <c r="G71" s="160"/>
      <c r="H71" s="160" t="s">
        <v>6</v>
      </c>
      <c r="I71" s="160" t="s">
        <v>7</v>
      </c>
      <c r="J71" s="160" t="s">
        <v>8</v>
      </c>
      <c r="K71" s="160"/>
      <c r="L71" s="160" t="s">
        <v>9</v>
      </c>
      <c r="M71" s="160" t="s">
        <v>10</v>
      </c>
      <c r="N71" s="160" t="s">
        <v>11</v>
      </c>
      <c r="O71" s="160" t="s">
        <v>12</v>
      </c>
      <c r="P71" s="160" t="s">
        <v>13</v>
      </c>
      <c r="Q71" s="131"/>
      <c r="R71" s="159"/>
      <c r="S71" s="14"/>
    </row>
    <row r="72" spans="2:19" ht="30" customHeight="1" thickBot="1">
      <c r="B72" s="21"/>
      <c r="C72" s="5" t="s">
        <v>49</v>
      </c>
      <c r="D72" s="177" t="s">
        <v>194</v>
      </c>
      <c r="E72" s="229"/>
      <c r="F72" s="229"/>
      <c r="G72" s="30">
        <v>200</v>
      </c>
      <c r="H72" s="59">
        <f aca="true" t="shared" si="13" ref="H72:P72">H73+H74+H75+H76</f>
        <v>2.754</v>
      </c>
      <c r="I72" s="59">
        <f t="shared" si="13"/>
        <v>2.6900000000000004</v>
      </c>
      <c r="J72" s="59">
        <f t="shared" si="13"/>
        <v>31.005000000000003</v>
      </c>
      <c r="K72" s="59">
        <f t="shared" si="13"/>
        <v>129.602</v>
      </c>
      <c r="L72" s="59">
        <f t="shared" si="13"/>
        <v>0.0292</v>
      </c>
      <c r="M72" s="59">
        <f t="shared" si="13"/>
        <v>0.051500000000000004</v>
      </c>
      <c r="N72" s="59">
        <f t="shared" si="13"/>
        <v>0.375</v>
      </c>
      <c r="O72" s="59">
        <f t="shared" si="13"/>
        <v>33.900000000000006</v>
      </c>
      <c r="P72" s="59">
        <f t="shared" si="13"/>
        <v>0.395</v>
      </c>
      <c r="Q72" s="132">
        <v>45</v>
      </c>
      <c r="R72" s="61">
        <f>R73+R74+R75+R76</f>
        <v>654.55</v>
      </c>
      <c r="S72" s="61">
        <f>S73+S74+S75+S76</f>
        <v>4.9373499999999995</v>
      </c>
    </row>
    <row r="73" spans="2:19" ht="23.25" customHeight="1" thickBot="1">
      <c r="B73" s="1"/>
      <c r="C73" s="3"/>
      <c r="D73" s="175" t="s">
        <v>36</v>
      </c>
      <c r="E73" s="178">
        <v>25</v>
      </c>
      <c r="F73" s="170">
        <v>25</v>
      </c>
      <c r="G73" s="9"/>
      <c r="H73" s="41">
        <v>0.5</v>
      </c>
      <c r="I73" s="41">
        <v>0.8</v>
      </c>
      <c r="J73" s="41">
        <v>1.175</v>
      </c>
      <c r="K73" s="41">
        <v>14.5</v>
      </c>
      <c r="L73" s="41">
        <v>0.0012</v>
      </c>
      <c r="M73" s="41">
        <v>0.0375</v>
      </c>
      <c r="N73" s="41">
        <v>0.375</v>
      </c>
      <c r="O73" s="41">
        <v>31</v>
      </c>
      <c r="P73" s="41">
        <v>0.05</v>
      </c>
      <c r="Q73" s="22"/>
      <c r="R73" s="49">
        <v>64.75</v>
      </c>
      <c r="S73" s="76">
        <f>(E73*R73)/1000</f>
        <v>1.61875</v>
      </c>
    </row>
    <row r="74" spans="2:19" ht="23.25" customHeight="1" thickBot="1">
      <c r="B74" s="1"/>
      <c r="C74" s="3"/>
      <c r="D74" s="175" t="s">
        <v>75</v>
      </c>
      <c r="E74" s="266">
        <v>27</v>
      </c>
      <c r="F74" s="170">
        <f>E74</f>
        <v>27</v>
      </c>
      <c r="G74" s="265"/>
      <c r="H74" s="41">
        <v>2.24</v>
      </c>
      <c r="I74" s="41">
        <v>0.33</v>
      </c>
      <c r="J74" s="41">
        <v>22.84</v>
      </c>
      <c r="K74" s="41">
        <v>81.972</v>
      </c>
      <c r="L74" s="41">
        <v>0.025</v>
      </c>
      <c r="M74" s="41">
        <v>0.012</v>
      </c>
      <c r="N74" s="41"/>
      <c r="O74" s="41">
        <v>2.56</v>
      </c>
      <c r="P74" s="41">
        <v>0.326</v>
      </c>
      <c r="Q74" s="22"/>
      <c r="R74" s="51">
        <v>78</v>
      </c>
      <c r="S74" s="76">
        <f>(E74*R74)/1000</f>
        <v>2.106</v>
      </c>
    </row>
    <row r="75" spans="2:19" ht="23.25" customHeight="1" thickBot="1">
      <c r="B75" s="1"/>
      <c r="C75" s="3"/>
      <c r="D75" s="175" t="s">
        <v>18</v>
      </c>
      <c r="E75" s="259">
        <v>5</v>
      </c>
      <c r="F75" s="170">
        <f>E75</f>
        <v>5</v>
      </c>
      <c r="G75" s="265"/>
      <c r="H75" s="41"/>
      <c r="I75" s="41"/>
      <c r="J75" s="41">
        <v>4.99</v>
      </c>
      <c r="K75" s="41">
        <v>18.95</v>
      </c>
      <c r="L75" s="41"/>
      <c r="M75" s="41"/>
      <c r="N75" s="41"/>
      <c r="O75" s="41">
        <v>0.1</v>
      </c>
      <c r="P75" s="41">
        <v>0.015</v>
      </c>
      <c r="Q75" s="22"/>
      <c r="R75" s="51">
        <v>63</v>
      </c>
      <c r="S75" s="76">
        <f>(E75*R75)/1000</f>
        <v>0.315</v>
      </c>
    </row>
    <row r="76" spans="2:19" ht="23.25" customHeight="1" thickBot="1">
      <c r="B76" s="1"/>
      <c r="C76" s="3"/>
      <c r="D76" s="175" t="s">
        <v>17</v>
      </c>
      <c r="E76" s="170">
        <v>2</v>
      </c>
      <c r="F76" s="170">
        <v>2</v>
      </c>
      <c r="G76" s="265"/>
      <c r="H76" s="41">
        <v>0.014</v>
      </c>
      <c r="I76" s="41">
        <v>1.56</v>
      </c>
      <c r="J76" s="41">
        <v>2</v>
      </c>
      <c r="K76" s="41">
        <v>14.18</v>
      </c>
      <c r="L76" s="41">
        <v>0.003</v>
      </c>
      <c r="M76" s="41">
        <v>0.002</v>
      </c>
      <c r="N76" s="41"/>
      <c r="O76" s="41">
        <v>0.24</v>
      </c>
      <c r="P76" s="41">
        <v>0.004</v>
      </c>
      <c r="Q76" s="22"/>
      <c r="R76" s="51">
        <v>448.8</v>
      </c>
      <c r="S76" s="76">
        <f>(E76*R76)/1000</f>
        <v>0.8976000000000001</v>
      </c>
    </row>
    <row r="77" spans="2:19" ht="27.75" customHeight="1" thickBot="1">
      <c r="B77" s="12"/>
      <c r="C77" s="13"/>
      <c r="D77" s="2" t="s">
        <v>48</v>
      </c>
      <c r="E77" s="160"/>
      <c r="F77" s="160"/>
      <c r="G77" s="160"/>
      <c r="H77" s="42">
        <f aca="true" t="shared" si="14" ref="H77:O77">H72</f>
        <v>2.754</v>
      </c>
      <c r="I77" s="42">
        <f t="shared" si="14"/>
        <v>2.6900000000000004</v>
      </c>
      <c r="J77" s="42">
        <f t="shared" si="14"/>
        <v>31.005000000000003</v>
      </c>
      <c r="K77" s="42">
        <f t="shared" si="14"/>
        <v>129.602</v>
      </c>
      <c r="L77" s="42">
        <f t="shared" si="14"/>
        <v>0.0292</v>
      </c>
      <c r="M77" s="42">
        <f t="shared" si="14"/>
        <v>0.051500000000000004</v>
      </c>
      <c r="N77" s="42">
        <f t="shared" si="14"/>
        <v>0.375</v>
      </c>
      <c r="O77" s="42">
        <f t="shared" si="14"/>
        <v>33.900000000000006</v>
      </c>
      <c r="P77" s="42">
        <f>P72</f>
        <v>0.395</v>
      </c>
      <c r="Q77" s="124"/>
      <c r="R77" s="145">
        <f>R72</f>
        <v>654.55</v>
      </c>
      <c r="S77" s="145">
        <f>S72</f>
        <v>4.9373499999999995</v>
      </c>
    </row>
    <row r="78" spans="18:19" ht="15">
      <c r="R78" s="95"/>
      <c r="S78" s="96"/>
    </row>
    <row r="79" ht="14.25">
      <c r="S79" s="97"/>
    </row>
    <row r="80" spans="18:19" ht="17.25">
      <c r="R80" s="115" t="s">
        <v>154</v>
      </c>
      <c r="S80" s="116">
        <f>S77+S62</f>
        <v>104.94554999999998</v>
      </c>
    </row>
  </sheetData>
  <sheetProtection/>
  <mergeCells count="27">
    <mergeCell ref="S3:S7"/>
    <mergeCell ref="B66:B70"/>
    <mergeCell ref="C66:C70"/>
    <mergeCell ref="D66:D70"/>
    <mergeCell ref="E66:E70"/>
    <mergeCell ref="F66:F70"/>
    <mergeCell ref="G66:G70"/>
    <mergeCell ref="S66:S70"/>
    <mergeCell ref="H66:J70"/>
    <mergeCell ref="K66:K70"/>
    <mergeCell ref="L66:N70"/>
    <mergeCell ref="O66:P70"/>
    <mergeCell ref="Q66:Q70"/>
    <mergeCell ref="R66:R70"/>
    <mergeCell ref="B1:R1"/>
    <mergeCell ref="B3:B7"/>
    <mergeCell ref="C3:C7"/>
    <mergeCell ref="D3:D7"/>
    <mergeCell ref="E3:E7"/>
    <mergeCell ref="F3:F7"/>
    <mergeCell ref="R3:R7"/>
    <mergeCell ref="G3:G7"/>
    <mergeCell ref="H3:J7"/>
    <mergeCell ref="K3:K7"/>
    <mergeCell ref="L3:N7"/>
    <mergeCell ref="O3:P7"/>
    <mergeCell ref="Q3:Q7"/>
  </mergeCells>
  <printOptions/>
  <pageMargins left="0.7086614173228347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80" zoomScaleSheetLayoutView="80" zoomScalePageLayoutView="0" workbookViewId="0" topLeftCell="B13">
      <selection activeCell="G50" sqref="G50"/>
    </sheetView>
  </sheetViews>
  <sheetFormatPr defaultColWidth="9.140625" defaultRowHeight="15"/>
  <cols>
    <col min="1" max="1" width="4.57421875" style="72" customWidth="1"/>
    <col min="2" max="2" width="7.8515625" style="72" customWidth="1"/>
    <col min="3" max="3" width="22.8515625" style="72" bestFit="1" customWidth="1"/>
    <col min="4" max="4" width="37.7109375" style="72" customWidth="1"/>
    <col min="5" max="5" width="10.28125" style="72" bestFit="1" customWidth="1"/>
    <col min="6" max="6" width="9.28125" style="72" bestFit="1" customWidth="1"/>
    <col min="7" max="7" width="15.8515625" style="72" bestFit="1" customWidth="1"/>
    <col min="8" max="8" width="9.28125" style="72" bestFit="1" customWidth="1"/>
    <col min="9" max="9" width="10.140625" style="72" customWidth="1"/>
    <col min="10" max="10" width="9.28125" style="72" bestFit="1" customWidth="1"/>
    <col min="11" max="11" width="18.140625" style="72" bestFit="1" customWidth="1"/>
    <col min="12" max="13" width="6.7109375" style="72" bestFit="1" customWidth="1"/>
    <col min="14" max="14" width="8.00390625" style="72" bestFit="1" customWidth="1"/>
    <col min="15" max="15" width="9.28125" style="72" bestFit="1" customWidth="1"/>
    <col min="16" max="16" width="8.00390625" style="72" bestFit="1" customWidth="1"/>
    <col min="17" max="17" width="9.140625" style="117" bestFit="1" customWidth="1"/>
    <col min="18" max="18" width="12.28125" style="72" bestFit="1" customWidth="1"/>
    <col min="19" max="19" width="9.8515625" style="72" bestFit="1" customWidth="1"/>
  </cols>
  <sheetData>
    <row r="1" spans="2:18" ht="24">
      <c r="B1" s="295" t="s">
        <v>57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ht="15" thickBot="1"/>
    <row r="3" spans="2:19" ht="31.5" customHeight="1" thickBot="1">
      <c r="B3" s="268" t="s">
        <v>1</v>
      </c>
      <c r="C3" s="268" t="s">
        <v>55</v>
      </c>
      <c r="D3" s="268" t="s">
        <v>56</v>
      </c>
      <c r="E3" s="268" t="s">
        <v>2</v>
      </c>
      <c r="F3" s="268" t="s">
        <v>3</v>
      </c>
      <c r="G3" s="268" t="s">
        <v>51</v>
      </c>
      <c r="H3" s="271" t="s">
        <v>52</v>
      </c>
      <c r="I3" s="272"/>
      <c r="J3" s="273"/>
      <c r="K3" s="268" t="s">
        <v>94</v>
      </c>
      <c r="L3" s="271" t="s">
        <v>53</v>
      </c>
      <c r="M3" s="272"/>
      <c r="N3" s="273"/>
      <c r="O3" s="271" t="s">
        <v>95</v>
      </c>
      <c r="P3" s="273"/>
      <c r="Q3" s="280" t="s">
        <v>155</v>
      </c>
      <c r="R3" s="271" t="s">
        <v>5</v>
      </c>
      <c r="S3" s="288" t="s">
        <v>50</v>
      </c>
    </row>
    <row r="4" spans="2:19" ht="15" thickBot="1">
      <c r="B4" s="269"/>
      <c r="C4" s="269"/>
      <c r="D4" s="269"/>
      <c r="E4" s="269"/>
      <c r="F4" s="269"/>
      <c r="G4" s="269"/>
      <c r="H4" s="274"/>
      <c r="I4" s="275"/>
      <c r="J4" s="276"/>
      <c r="K4" s="269"/>
      <c r="L4" s="274"/>
      <c r="M4" s="275"/>
      <c r="N4" s="276"/>
      <c r="O4" s="274"/>
      <c r="P4" s="276"/>
      <c r="Q4" s="281"/>
      <c r="R4" s="274"/>
      <c r="S4" s="288"/>
    </row>
    <row r="5" spans="2:19" ht="15" thickBot="1">
      <c r="B5" s="269"/>
      <c r="C5" s="269"/>
      <c r="D5" s="269"/>
      <c r="E5" s="269"/>
      <c r="F5" s="269"/>
      <c r="G5" s="269"/>
      <c r="H5" s="274"/>
      <c r="I5" s="275"/>
      <c r="J5" s="276"/>
      <c r="K5" s="269"/>
      <c r="L5" s="274"/>
      <c r="M5" s="275"/>
      <c r="N5" s="276"/>
      <c r="O5" s="274"/>
      <c r="P5" s="276"/>
      <c r="Q5" s="281"/>
      <c r="R5" s="274"/>
      <c r="S5" s="288"/>
    </row>
    <row r="6" spans="2:19" ht="15" thickBot="1">
      <c r="B6" s="269"/>
      <c r="C6" s="269"/>
      <c r="D6" s="269"/>
      <c r="E6" s="269"/>
      <c r="F6" s="269"/>
      <c r="G6" s="269"/>
      <c r="H6" s="274"/>
      <c r="I6" s="275"/>
      <c r="J6" s="276"/>
      <c r="K6" s="269"/>
      <c r="L6" s="274"/>
      <c r="M6" s="275"/>
      <c r="N6" s="276"/>
      <c r="O6" s="274"/>
      <c r="P6" s="276"/>
      <c r="Q6" s="281"/>
      <c r="R6" s="274"/>
      <c r="S6" s="288"/>
    </row>
    <row r="7" spans="2:19" ht="15" thickBot="1">
      <c r="B7" s="270"/>
      <c r="C7" s="270"/>
      <c r="D7" s="270"/>
      <c r="E7" s="270"/>
      <c r="F7" s="270"/>
      <c r="G7" s="270"/>
      <c r="H7" s="277"/>
      <c r="I7" s="278"/>
      <c r="J7" s="279"/>
      <c r="K7" s="270"/>
      <c r="L7" s="277"/>
      <c r="M7" s="278"/>
      <c r="N7" s="279"/>
      <c r="O7" s="277"/>
      <c r="P7" s="279"/>
      <c r="Q7" s="282"/>
      <c r="R7" s="277"/>
      <c r="S7" s="288"/>
    </row>
    <row r="8" spans="2:19" ht="15.75" thickBot="1">
      <c r="B8" s="149"/>
      <c r="C8" s="148"/>
      <c r="D8" s="148"/>
      <c r="E8" s="148"/>
      <c r="F8" s="148"/>
      <c r="G8" s="148"/>
      <c r="H8" s="148" t="s">
        <v>6</v>
      </c>
      <c r="I8" s="148" t="s">
        <v>7</v>
      </c>
      <c r="J8" s="148" t="s">
        <v>8</v>
      </c>
      <c r="K8" s="148"/>
      <c r="L8" s="148" t="s">
        <v>9</v>
      </c>
      <c r="M8" s="148" t="s">
        <v>10</v>
      </c>
      <c r="N8" s="148" t="s">
        <v>11</v>
      </c>
      <c r="O8" s="148" t="s">
        <v>12</v>
      </c>
      <c r="P8" s="148" t="s">
        <v>13</v>
      </c>
      <c r="Q8" s="131"/>
      <c r="R8" s="147"/>
      <c r="S8" s="146"/>
    </row>
    <row r="9" spans="1:19" s="15" customFormat="1" ht="24" customHeight="1" thickBot="1">
      <c r="A9" s="75"/>
      <c r="B9" s="21" t="s">
        <v>124</v>
      </c>
      <c r="C9" s="5" t="s">
        <v>14</v>
      </c>
      <c r="D9" s="167" t="s">
        <v>74</v>
      </c>
      <c r="E9" s="179"/>
      <c r="F9" s="179"/>
      <c r="G9" s="30">
        <v>200</v>
      </c>
      <c r="H9" s="59">
        <f aca="true" t="shared" si="0" ref="H9:P9">SUM(H10:H15)</f>
        <v>7.281000000000001</v>
      </c>
      <c r="I9" s="59">
        <f t="shared" si="0"/>
        <v>8.939</v>
      </c>
      <c r="J9" s="59">
        <f t="shared" si="0"/>
        <v>39.519</v>
      </c>
      <c r="K9" s="59">
        <f t="shared" si="0"/>
        <v>225.2</v>
      </c>
      <c r="L9" s="59">
        <f t="shared" si="0"/>
        <v>0.11549999999999999</v>
      </c>
      <c r="M9" s="59">
        <f t="shared" si="0"/>
        <v>0.231</v>
      </c>
      <c r="N9" s="59">
        <f t="shared" si="0"/>
        <v>1.95</v>
      </c>
      <c r="O9" s="59">
        <f t="shared" si="0"/>
        <v>168.39999999999998</v>
      </c>
      <c r="P9" s="59">
        <f t="shared" si="0"/>
        <v>1.4769999999999999</v>
      </c>
      <c r="Q9" s="132" t="s">
        <v>180</v>
      </c>
      <c r="R9" s="61">
        <f>R10+R11+R12+R13+R14+R15</f>
        <v>772.55</v>
      </c>
      <c r="S9" s="61">
        <f>SUM(S10:S15)</f>
        <v>13.565500000000002</v>
      </c>
    </row>
    <row r="10" spans="2:19" ht="24" customHeight="1" thickBot="1">
      <c r="B10" s="1"/>
      <c r="C10" s="3"/>
      <c r="D10" s="169" t="s">
        <v>36</v>
      </c>
      <c r="E10" s="180">
        <v>130</v>
      </c>
      <c r="F10" s="180">
        <v>130</v>
      </c>
      <c r="G10" s="16"/>
      <c r="H10" s="53">
        <v>3.64</v>
      </c>
      <c r="I10" s="53">
        <v>4.16</v>
      </c>
      <c r="J10" s="53">
        <v>6.11</v>
      </c>
      <c r="K10" s="53">
        <v>75.4</v>
      </c>
      <c r="L10" s="53">
        <v>0.052</v>
      </c>
      <c r="M10" s="53">
        <v>0.195</v>
      </c>
      <c r="N10" s="53">
        <v>1.95</v>
      </c>
      <c r="O10" s="53">
        <v>161.2</v>
      </c>
      <c r="P10" s="53">
        <v>0.26</v>
      </c>
      <c r="Q10" s="22"/>
      <c r="R10" s="48">
        <v>64.75</v>
      </c>
      <c r="S10" s="70">
        <f aca="true" t="shared" si="1" ref="S10:S15">(E10*R10)/1000</f>
        <v>8.4175</v>
      </c>
    </row>
    <row r="11" spans="2:19" ht="24" customHeight="1" thickBot="1">
      <c r="B11" s="28"/>
      <c r="C11" s="29"/>
      <c r="D11" s="169" t="s">
        <v>75</v>
      </c>
      <c r="E11" s="170">
        <v>12</v>
      </c>
      <c r="F11" s="170">
        <v>12</v>
      </c>
      <c r="G11" s="9"/>
      <c r="H11" s="41">
        <v>0.84</v>
      </c>
      <c r="I11" s="41">
        <v>0.12</v>
      </c>
      <c r="J11" s="41">
        <v>8.568</v>
      </c>
      <c r="K11" s="41">
        <v>39.6</v>
      </c>
      <c r="L11" s="41">
        <v>0.009</v>
      </c>
      <c r="M11" s="41">
        <v>0.004</v>
      </c>
      <c r="N11" s="41"/>
      <c r="O11" s="41">
        <v>0.96</v>
      </c>
      <c r="P11" s="41">
        <v>0.122</v>
      </c>
      <c r="Q11" s="22"/>
      <c r="R11" s="48">
        <v>78</v>
      </c>
      <c r="S11" s="70">
        <f t="shared" si="1"/>
        <v>0.936</v>
      </c>
    </row>
    <row r="12" spans="2:19" ht="24" customHeight="1" thickBot="1">
      <c r="B12" s="28"/>
      <c r="C12" s="29"/>
      <c r="D12" s="169" t="s">
        <v>76</v>
      </c>
      <c r="E12" s="170">
        <v>12</v>
      </c>
      <c r="F12" s="170">
        <v>12</v>
      </c>
      <c r="G12" s="9"/>
      <c r="H12" s="41">
        <v>1.38</v>
      </c>
      <c r="I12" s="41">
        <v>0.396</v>
      </c>
      <c r="J12" s="41">
        <v>7.98</v>
      </c>
      <c r="K12" s="41" t="s">
        <v>265</v>
      </c>
      <c r="L12" s="41"/>
      <c r="M12" s="41">
        <v>0.004</v>
      </c>
      <c r="N12" s="41"/>
      <c r="O12" s="41">
        <v>3.24</v>
      </c>
      <c r="P12" s="41">
        <v>0.324</v>
      </c>
      <c r="Q12" s="22"/>
      <c r="R12" s="48">
        <v>40</v>
      </c>
      <c r="S12" s="70">
        <f t="shared" si="1"/>
        <v>0.48</v>
      </c>
    </row>
    <row r="13" spans="2:19" ht="24" customHeight="1" thickBot="1">
      <c r="B13" s="28"/>
      <c r="C13" s="29"/>
      <c r="D13" s="169" t="s">
        <v>77</v>
      </c>
      <c r="E13" s="170">
        <v>11</v>
      </c>
      <c r="F13" s="170">
        <v>11</v>
      </c>
      <c r="G13" s="9"/>
      <c r="H13" s="41">
        <v>1.386</v>
      </c>
      <c r="I13" s="41">
        <v>0.363</v>
      </c>
      <c r="J13" s="41">
        <v>6.831</v>
      </c>
      <c r="K13" s="41">
        <v>36.85</v>
      </c>
      <c r="L13" s="41">
        <v>0.047</v>
      </c>
      <c r="M13" s="41">
        <v>0.022</v>
      </c>
      <c r="N13" s="41"/>
      <c r="O13" s="41">
        <v>2.2</v>
      </c>
      <c r="P13" s="41">
        <v>0.731</v>
      </c>
      <c r="Q13" s="22"/>
      <c r="R13" s="48">
        <v>78</v>
      </c>
      <c r="S13" s="70">
        <f t="shared" si="1"/>
        <v>0.858</v>
      </c>
    </row>
    <row r="14" spans="2:19" ht="24" customHeight="1" thickBot="1">
      <c r="B14" s="28"/>
      <c r="C14" s="29"/>
      <c r="D14" s="169" t="s">
        <v>18</v>
      </c>
      <c r="E14" s="170">
        <v>10</v>
      </c>
      <c r="F14" s="170">
        <f>E14</f>
        <v>10</v>
      </c>
      <c r="G14" s="9"/>
      <c r="H14" s="41"/>
      <c r="I14" s="41"/>
      <c r="J14" s="41">
        <v>9.98</v>
      </c>
      <c r="K14" s="41">
        <v>37.9</v>
      </c>
      <c r="L14" s="41"/>
      <c r="M14" s="41"/>
      <c r="N14" s="41"/>
      <c r="O14" s="41">
        <v>0.2</v>
      </c>
      <c r="P14" s="41">
        <v>0.03</v>
      </c>
      <c r="Q14" s="22"/>
      <c r="R14" s="48">
        <v>63</v>
      </c>
      <c r="S14" s="70">
        <f t="shared" si="1"/>
        <v>0.63</v>
      </c>
    </row>
    <row r="15" spans="1:19" s="4" customFormat="1" ht="24" customHeight="1" thickBot="1">
      <c r="A15" s="72"/>
      <c r="B15" s="40"/>
      <c r="C15" s="27"/>
      <c r="D15" s="169" t="s">
        <v>17</v>
      </c>
      <c r="E15" s="170">
        <v>5</v>
      </c>
      <c r="F15" s="170">
        <f>E15</f>
        <v>5</v>
      </c>
      <c r="G15" s="252"/>
      <c r="H15" s="41">
        <v>0.035</v>
      </c>
      <c r="I15" s="41">
        <v>3.9</v>
      </c>
      <c r="J15" s="41">
        <v>0.05</v>
      </c>
      <c r="K15" s="41">
        <v>35.45</v>
      </c>
      <c r="L15" s="41">
        <v>0.0075</v>
      </c>
      <c r="M15" s="41">
        <v>0.006</v>
      </c>
      <c r="N15" s="41"/>
      <c r="O15" s="41">
        <v>0.6</v>
      </c>
      <c r="P15" s="41">
        <v>0.01</v>
      </c>
      <c r="Q15" s="22"/>
      <c r="R15" s="48">
        <v>448.8</v>
      </c>
      <c r="S15" s="70">
        <f t="shared" si="1"/>
        <v>2.244</v>
      </c>
    </row>
    <row r="16" spans="2:19" ht="24" customHeight="1" thickBot="1">
      <c r="B16" s="21"/>
      <c r="C16" s="36"/>
      <c r="D16" s="185" t="s">
        <v>139</v>
      </c>
      <c r="E16" s="172"/>
      <c r="F16" s="172"/>
      <c r="G16" s="8">
        <v>200</v>
      </c>
      <c r="H16" s="33">
        <f aca="true" t="shared" si="2" ref="H16:P16">SUM(H17:H19)</f>
        <v>2.52</v>
      </c>
      <c r="I16" s="33">
        <f t="shared" si="2"/>
        <v>2.88</v>
      </c>
      <c r="J16" s="33">
        <f t="shared" si="2"/>
        <v>19.200000000000003</v>
      </c>
      <c r="K16" s="33">
        <f t="shared" si="2"/>
        <v>109.30000000000001</v>
      </c>
      <c r="L16" s="33">
        <f t="shared" si="2"/>
        <v>0.036</v>
      </c>
      <c r="M16" s="33">
        <f t="shared" si="2"/>
        <v>0.135</v>
      </c>
      <c r="N16" s="33">
        <f t="shared" si="2"/>
        <v>1.35</v>
      </c>
      <c r="O16" s="33">
        <f t="shared" si="2"/>
        <v>111.3</v>
      </c>
      <c r="P16" s="33">
        <f t="shared" si="2"/>
        <v>0.22499999999999998</v>
      </c>
      <c r="Q16" s="137" t="s">
        <v>186</v>
      </c>
      <c r="R16" s="58">
        <f>R17+R18+R19</f>
        <v>446.75</v>
      </c>
      <c r="S16" s="58">
        <f>S17+S18+S19</f>
        <v>7.739</v>
      </c>
    </row>
    <row r="17" spans="2:19" ht="24" customHeight="1" thickBot="1">
      <c r="B17" s="28"/>
      <c r="C17" s="29"/>
      <c r="D17" s="175" t="s">
        <v>93</v>
      </c>
      <c r="E17" s="180">
        <v>1</v>
      </c>
      <c r="F17" s="176">
        <f>E17</f>
        <v>1</v>
      </c>
      <c r="G17" s="16"/>
      <c r="H17" s="53"/>
      <c r="I17" s="53"/>
      <c r="J17" s="53"/>
      <c r="K17" s="53">
        <v>0.25</v>
      </c>
      <c r="L17" s="53"/>
      <c r="M17" s="53"/>
      <c r="N17" s="53"/>
      <c r="O17" s="53"/>
      <c r="P17" s="53"/>
      <c r="Q17" s="129"/>
      <c r="R17" s="56">
        <v>319</v>
      </c>
      <c r="S17" s="57">
        <f>(E17*R17)/1000</f>
        <v>0.319</v>
      </c>
    </row>
    <row r="18" spans="2:19" ht="24" customHeight="1" thickBot="1">
      <c r="B18" s="28"/>
      <c r="C18" s="29"/>
      <c r="D18" s="169" t="s">
        <v>36</v>
      </c>
      <c r="E18" s="170">
        <v>100</v>
      </c>
      <c r="F18" s="170">
        <v>100</v>
      </c>
      <c r="G18" s="260"/>
      <c r="H18" s="63">
        <v>2.52</v>
      </c>
      <c r="I18" s="63">
        <v>2.88</v>
      </c>
      <c r="J18" s="63">
        <v>4.23</v>
      </c>
      <c r="K18" s="63">
        <v>52.2</v>
      </c>
      <c r="L18" s="63">
        <v>0.036</v>
      </c>
      <c r="M18" s="63">
        <v>0.135</v>
      </c>
      <c r="N18" s="63">
        <v>1.35</v>
      </c>
      <c r="O18" s="63">
        <v>111</v>
      </c>
      <c r="P18" s="63">
        <v>0.18</v>
      </c>
      <c r="Q18" s="130"/>
      <c r="R18" s="106">
        <v>64.75</v>
      </c>
      <c r="S18" s="57">
        <f>(E18*R18)/1000</f>
        <v>6.475</v>
      </c>
    </row>
    <row r="19" spans="2:19" ht="24" customHeight="1" thickBot="1">
      <c r="B19" s="28"/>
      <c r="C19" s="29"/>
      <c r="D19" s="175" t="s">
        <v>18</v>
      </c>
      <c r="E19" s="180">
        <v>15</v>
      </c>
      <c r="F19" s="176">
        <f>E19</f>
        <v>15</v>
      </c>
      <c r="G19" s="17"/>
      <c r="H19" s="42"/>
      <c r="I19" s="42"/>
      <c r="J19" s="41">
        <v>14.97</v>
      </c>
      <c r="K19" s="41">
        <v>56.85</v>
      </c>
      <c r="L19" s="41"/>
      <c r="M19" s="41"/>
      <c r="N19" s="41"/>
      <c r="O19" s="41">
        <v>0.3</v>
      </c>
      <c r="P19" s="41">
        <v>0.045</v>
      </c>
      <c r="Q19" s="129"/>
      <c r="R19" s="56">
        <v>63</v>
      </c>
      <c r="S19" s="57">
        <f>(E19*R19)/1000</f>
        <v>0.945</v>
      </c>
    </row>
    <row r="20" spans="1:19" s="4" customFormat="1" ht="24" customHeight="1" thickBot="1">
      <c r="A20" s="72"/>
      <c r="B20" s="21"/>
      <c r="C20" s="7"/>
      <c r="D20" s="171" t="s">
        <v>249</v>
      </c>
      <c r="E20" s="181"/>
      <c r="F20" s="181"/>
      <c r="G20" s="8">
        <v>37</v>
      </c>
      <c r="H20" s="33">
        <f aca="true" t="shared" si="3" ref="H20:O20">H21+H22</f>
        <v>2.359</v>
      </c>
      <c r="I20" s="33">
        <f t="shared" si="3"/>
        <v>55.5</v>
      </c>
      <c r="J20" s="33">
        <f t="shared" si="3"/>
        <v>15.01</v>
      </c>
      <c r="K20" s="33">
        <f t="shared" si="3"/>
        <v>128.23</v>
      </c>
      <c r="L20" s="33">
        <f t="shared" si="3"/>
        <v>0.186</v>
      </c>
      <c r="M20" s="33">
        <f t="shared" si="3"/>
        <v>0.093</v>
      </c>
      <c r="N20" s="33">
        <f t="shared" si="3"/>
        <v>0</v>
      </c>
      <c r="O20" s="33">
        <f t="shared" si="3"/>
        <v>14.4</v>
      </c>
      <c r="P20" s="33">
        <f>P21+P22</f>
        <v>0.734</v>
      </c>
      <c r="Q20" s="123" t="s">
        <v>183</v>
      </c>
      <c r="R20" s="43">
        <f>SUM(R21:R22)</f>
        <v>560.41</v>
      </c>
      <c r="S20" s="43">
        <f>SUM(S21:S22)</f>
        <v>6.4899000000000004</v>
      </c>
    </row>
    <row r="21" spans="2:19" ht="24" customHeight="1" thickBot="1">
      <c r="B21" s="28"/>
      <c r="C21" s="29"/>
      <c r="D21" s="196" t="s">
        <v>87</v>
      </c>
      <c r="E21" s="176">
        <v>30</v>
      </c>
      <c r="F21" s="176">
        <f>E21</f>
        <v>30</v>
      </c>
      <c r="G21" s="38"/>
      <c r="H21" s="41">
        <v>2.31</v>
      </c>
      <c r="I21" s="41">
        <v>0.9</v>
      </c>
      <c r="J21" s="41">
        <v>14.94</v>
      </c>
      <c r="K21" s="41">
        <v>78.6</v>
      </c>
      <c r="L21" s="41">
        <v>0.081</v>
      </c>
      <c r="M21" s="41">
        <v>0.009</v>
      </c>
      <c r="N21" s="41"/>
      <c r="O21" s="41">
        <v>6</v>
      </c>
      <c r="P21" s="41">
        <v>0.594</v>
      </c>
      <c r="Q21" s="135"/>
      <c r="R21" s="67">
        <v>111.61</v>
      </c>
      <c r="S21" s="70">
        <f>(E21*R21)/1000</f>
        <v>3.3483</v>
      </c>
    </row>
    <row r="22" spans="2:19" ht="24" customHeight="1" thickBot="1">
      <c r="B22" s="28"/>
      <c r="C22" s="29"/>
      <c r="D22" s="175" t="s">
        <v>17</v>
      </c>
      <c r="E22" s="180">
        <v>7</v>
      </c>
      <c r="F22" s="176">
        <f>E22</f>
        <v>7</v>
      </c>
      <c r="G22" s="16"/>
      <c r="H22" s="53">
        <v>0.049</v>
      </c>
      <c r="I22" s="53">
        <v>54.6</v>
      </c>
      <c r="J22" s="53">
        <v>0.07</v>
      </c>
      <c r="K22" s="53">
        <v>49.63</v>
      </c>
      <c r="L22" s="53">
        <v>0.105</v>
      </c>
      <c r="M22" s="53">
        <v>0.084</v>
      </c>
      <c r="N22" s="53"/>
      <c r="O22" s="53">
        <v>8.4</v>
      </c>
      <c r="P22" s="53">
        <v>0.14</v>
      </c>
      <c r="Q22" s="129"/>
      <c r="R22" s="56">
        <v>448.8</v>
      </c>
      <c r="S22" s="70">
        <f>(E22*R22)/1000</f>
        <v>3.1416</v>
      </c>
    </row>
    <row r="23" spans="1:19" s="4" customFormat="1" ht="24" customHeight="1" thickBot="1">
      <c r="A23" s="72"/>
      <c r="B23" s="21"/>
      <c r="C23" s="5" t="s">
        <v>24</v>
      </c>
      <c r="D23" s="239" t="s">
        <v>120</v>
      </c>
      <c r="E23" s="168">
        <v>100</v>
      </c>
      <c r="F23" s="182">
        <f>E23</f>
        <v>100</v>
      </c>
      <c r="G23" s="30">
        <v>100</v>
      </c>
      <c r="H23" s="59">
        <v>0.4</v>
      </c>
      <c r="I23" s="59">
        <v>0.4</v>
      </c>
      <c r="J23" s="59">
        <v>9.8</v>
      </c>
      <c r="K23" s="59">
        <v>45</v>
      </c>
      <c r="L23" s="59"/>
      <c r="M23" s="59">
        <v>0.008</v>
      </c>
      <c r="N23" s="59">
        <v>13</v>
      </c>
      <c r="O23" s="59">
        <v>16</v>
      </c>
      <c r="P23" s="59">
        <v>2.2</v>
      </c>
      <c r="Q23" s="132" t="s">
        <v>173</v>
      </c>
      <c r="R23" s="61">
        <v>74</v>
      </c>
      <c r="S23" s="58">
        <f>(E23*R23)/1000</f>
        <v>7.4</v>
      </c>
    </row>
    <row r="24" spans="1:19" s="4" customFormat="1" ht="24" customHeight="1" thickBot="1">
      <c r="A24" s="72"/>
      <c r="B24" s="21"/>
      <c r="C24" s="5" t="s">
        <v>26</v>
      </c>
      <c r="D24" s="167" t="s">
        <v>215</v>
      </c>
      <c r="E24" s="183"/>
      <c r="F24" s="183"/>
      <c r="G24" s="81">
        <v>40</v>
      </c>
      <c r="H24" s="61">
        <f aca="true" t="shared" si="4" ref="H24:R24">H25+H26</f>
        <v>0.385</v>
      </c>
      <c r="I24" s="61">
        <f t="shared" si="4"/>
        <v>5.065</v>
      </c>
      <c r="J24" s="61">
        <f t="shared" si="4"/>
        <v>1.33</v>
      </c>
      <c r="K24" s="61">
        <f t="shared" si="4"/>
        <v>53</v>
      </c>
      <c r="L24" s="61">
        <f t="shared" si="4"/>
        <v>0.021</v>
      </c>
      <c r="M24" s="61">
        <f t="shared" si="4"/>
        <v>0.014</v>
      </c>
      <c r="N24" s="61">
        <f t="shared" si="4"/>
        <v>2.8</v>
      </c>
      <c r="O24" s="61">
        <f t="shared" si="4"/>
        <v>4.9</v>
      </c>
      <c r="P24" s="61">
        <f t="shared" si="4"/>
        <v>0.315</v>
      </c>
      <c r="Q24" s="132">
        <v>84</v>
      </c>
      <c r="R24" s="61">
        <f t="shared" si="4"/>
        <v>263</v>
      </c>
      <c r="S24" s="61">
        <f>S25+S26</f>
        <v>6.5649999999999995</v>
      </c>
    </row>
    <row r="25" spans="2:19" ht="24" customHeight="1" thickBot="1">
      <c r="B25" s="28"/>
      <c r="C25" s="29"/>
      <c r="D25" s="169" t="s">
        <v>151</v>
      </c>
      <c r="E25" s="184">
        <v>40</v>
      </c>
      <c r="F25" s="184">
        <v>35</v>
      </c>
      <c r="G25" s="79"/>
      <c r="H25" s="41">
        <v>0.385</v>
      </c>
      <c r="I25" s="41">
        <v>0.07</v>
      </c>
      <c r="J25" s="41">
        <v>1.33</v>
      </c>
      <c r="K25" s="41">
        <v>8.05</v>
      </c>
      <c r="L25" s="41">
        <v>0.021</v>
      </c>
      <c r="M25" s="41">
        <v>0.014</v>
      </c>
      <c r="N25" s="41">
        <v>2.8</v>
      </c>
      <c r="O25" s="41">
        <v>4.9</v>
      </c>
      <c r="P25" s="41">
        <v>0.315</v>
      </c>
      <c r="Q25" s="22"/>
      <c r="R25" s="48">
        <v>150</v>
      </c>
      <c r="S25" s="70">
        <f>(E25*R25)/1000</f>
        <v>6</v>
      </c>
    </row>
    <row r="26" spans="1:19" s="4" customFormat="1" ht="24" customHeight="1" thickBot="1">
      <c r="A26" s="72"/>
      <c r="B26" s="40"/>
      <c r="C26" s="27"/>
      <c r="D26" s="169" t="s">
        <v>138</v>
      </c>
      <c r="E26" s="184">
        <v>5</v>
      </c>
      <c r="F26" s="184">
        <v>5</v>
      </c>
      <c r="G26" s="79"/>
      <c r="H26" s="41">
        <v>0</v>
      </c>
      <c r="I26" s="41">
        <v>4.995</v>
      </c>
      <c r="J26" s="41">
        <v>0</v>
      </c>
      <c r="K26" s="41">
        <v>44.95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22"/>
      <c r="R26" s="48">
        <v>113</v>
      </c>
      <c r="S26" s="70">
        <f>(E26*R26)/1000</f>
        <v>0.565</v>
      </c>
    </row>
    <row r="27" spans="2:19" ht="39" customHeight="1" thickBot="1">
      <c r="B27" s="21"/>
      <c r="C27" s="36"/>
      <c r="D27" s="227" t="s">
        <v>264</v>
      </c>
      <c r="E27" s="172"/>
      <c r="F27" s="172"/>
      <c r="G27" s="8">
        <v>250</v>
      </c>
      <c r="H27" s="33">
        <f aca="true" t="shared" si="5" ref="H27:P27">SUM(H28:H37)</f>
        <v>7.464000000000001</v>
      </c>
      <c r="I27" s="33">
        <f t="shared" si="5"/>
        <v>9.704</v>
      </c>
      <c r="J27" s="33">
        <f t="shared" si="5"/>
        <v>19.791999999999998</v>
      </c>
      <c r="K27" s="33">
        <f t="shared" si="5"/>
        <v>197.73300000000003</v>
      </c>
      <c r="L27" s="33">
        <f t="shared" si="5"/>
        <v>1.2789</v>
      </c>
      <c r="M27" s="33">
        <f t="shared" si="5"/>
        <v>0.5746000000000001</v>
      </c>
      <c r="N27" s="33">
        <f t="shared" si="5"/>
        <v>0.61</v>
      </c>
      <c r="O27" s="33">
        <f t="shared" si="5"/>
        <v>46.47</v>
      </c>
      <c r="P27" s="33">
        <f t="shared" si="5"/>
        <v>2.616</v>
      </c>
      <c r="Q27" s="123" t="s">
        <v>247</v>
      </c>
      <c r="R27" s="61">
        <f>SUM(R28:R37)</f>
        <v>1786.3</v>
      </c>
      <c r="S27" s="61">
        <f>SUM(S28:S37)</f>
        <v>13.368999999999998</v>
      </c>
    </row>
    <row r="28" spans="2:19" ht="24" customHeight="1" thickBot="1">
      <c r="B28" s="28"/>
      <c r="C28" s="29"/>
      <c r="D28" s="169" t="s">
        <v>84</v>
      </c>
      <c r="E28" s="251">
        <v>24</v>
      </c>
      <c r="F28" s="251">
        <v>24</v>
      </c>
      <c r="G28" s="204"/>
      <c r="H28" s="228">
        <v>4.368</v>
      </c>
      <c r="I28" s="228">
        <v>4.416</v>
      </c>
      <c r="J28" s="228">
        <v>0.168</v>
      </c>
      <c r="K28" s="228">
        <v>57.84</v>
      </c>
      <c r="L28" s="228">
        <v>0.019</v>
      </c>
      <c r="M28" s="228">
        <v>0.036</v>
      </c>
      <c r="N28" s="228">
        <v>0</v>
      </c>
      <c r="O28" s="228">
        <v>4.08</v>
      </c>
      <c r="P28" s="228">
        <v>0.384</v>
      </c>
      <c r="Q28" s="22"/>
      <c r="R28" s="48">
        <v>162.5</v>
      </c>
      <c r="S28" s="70">
        <f aca="true" t="shared" si="6" ref="S28:S37">(E28*R28)/1000</f>
        <v>3.9</v>
      </c>
    </row>
    <row r="29" spans="2:19" ht="24" customHeight="1" thickBot="1">
      <c r="B29" s="28"/>
      <c r="C29" s="29"/>
      <c r="D29" s="169" t="s">
        <v>262</v>
      </c>
      <c r="E29" s="170">
        <v>13</v>
      </c>
      <c r="F29" s="170">
        <v>9</v>
      </c>
      <c r="G29" s="9"/>
      <c r="H29" s="41">
        <v>0.072</v>
      </c>
      <c r="I29" s="41">
        <v>0.009</v>
      </c>
      <c r="J29" s="41">
        <v>0.153</v>
      </c>
      <c r="K29" s="41">
        <v>1.008</v>
      </c>
      <c r="L29" s="41"/>
      <c r="M29" s="41"/>
      <c r="N29" s="41">
        <v>0.09</v>
      </c>
      <c r="O29" s="41"/>
      <c r="P29" s="41">
        <v>0.036</v>
      </c>
      <c r="Q29" s="22"/>
      <c r="R29" s="48">
        <v>175</v>
      </c>
      <c r="S29" s="70">
        <f t="shared" si="6"/>
        <v>2.275</v>
      </c>
    </row>
    <row r="30" spans="2:19" ht="24" customHeight="1" thickBot="1">
      <c r="B30" s="28"/>
      <c r="C30" s="29"/>
      <c r="D30" s="169" t="s">
        <v>63</v>
      </c>
      <c r="E30" s="170">
        <v>70</v>
      </c>
      <c r="F30" s="170">
        <v>42</v>
      </c>
      <c r="G30" s="9"/>
      <c r="H30" s="41">
        <v>0.84</v>
      </c>
      <c r="I30" s="41">
        <v>0.168</v>
      </c>
      <c r="J30" s="41">
        <v>7.266</v>
      </c>
      <c r="K30" s="41">
        <v>33.6</v>
      </c>
      <c r="L30" s="41">
        <v>0.05</v>
      </c>
      <c r="M30" s="41">
        <v>0.029</v>
      </c>
      <c r="N30" s="41"/>
      <c r="O30" s="41">
        <v>4.2</v>
      </c>
      <c r="P30" s="41">
        <v>0.378</v>
      </c>
      <c r="Q30" s="22"/>
      <c r="R30" s="48">
        <v>22</v>
      </c>
      <c r="S30" s="70">
        <f t="shared" si="6"/>
        <v>1.54</v>
      </c>
    </row>
    <row r="31" spans="2:19" ht="24" customHeight="1" thickBot="1">
      <c r="B31" s="28"/>
      <c r="C31" s="29"/>
      <c r="D31" s="169" t="s">
        <v>263</v>
      </c>
      <c r="E31" s="170">
        <v>15</v>
      </c>
      <c r="F31" s="170">
        <v>15</v>
      </c>
      <c r="G31" s="9"/>
      <c r="H31" s="41">
        <v>1.395</v>
      </c>
      <c r="I31" s="41">
        <v>0.165</v>
      </c>
      <c r="J31" s="41">
        <v>11.055</v>
      </c>
      <c r="K31" s="41">
        <v>47.25</v>
      </c>
      <c r="L31" s="41">
        <v>1.2</v>
      </c>
      <c r="M31" s="41">
        <v>0.495</v>
      </c>
      <c r="N31" s="41"/>
      <c r="O31" s="41">
        <v>0.57</v>
      </c>
      <c r="P31" s="41">
        <v>1.5</v>
      </c>
      <c r="Q31" s="22"/>
      <c r="R31" s="48">
        <v>27</v>
      </c>
      <c r="S31" s="70">
        <f t="shared" si="6"/>
        <v>0.405</v>
      </c>
    </row>
    <row r="32" spans="2:19" ht="24" customHeight="1" thickBot="1">
      <c r="B32" s="28"/>
      <c r="C32" s="29"/>
      <c r="D32" s="169" t="s">
        <v>17</v>
      </c>
      <c r="E32" s="170">
        <v>5</v>
      </c>
      <c r="F32" s="170">
        <f>E32</f>
        <v>5</v>
      </c>
      <c r="G32" s="249"/>
      <c r="H32" s="41">
        <v>0.035</v>
      </c>
      <c r="I32" s="41">
        <v>3.9</v>
      </c>
      <c r="J32" s="41">
        <v>0.05</v>
      </c>
      <c r="K32" s="41">
        <v>35.45</v>
      </c>
      <c r="L32" s="41">
        <v>0.0075</v>
      </c>
      <c r="M32" s="41">
        <v>0.006</v>
      </c>
      <c r="N32" s="41"/>
      <c r="O32" s="41">
        <v>0.6</v>
      </c>
      <c r="P32" s="41">
        <v>0.01</v>
      </c>
      <c r="Q32" s="22"/>
      <c r="R32" s="48">
        <v>448.8</v>
      </c>
      <c r="S32" s="70">
        <f t="shared" si="6"/>
        <v>2.244</v>
      </c>
    </row>
    <row r="33" spans="2:19" ht="24" customHeight="1" thickBot="1">
      <c r="B33" s="28"/>
      <c r="C33" s="29"/>
      <c r="D33" s="169" t="s">
        <v>64</v>
      </c>
      <c r="E33" s="170">
        <v>5</v>
      </c>
      <c r="F33" s="170">
        <v>4</v>
      </c>
      <c r="G33" s="9"/>
      <c r="H33" s="41">
        <v>0.056</v>
      </c>
      <c r="I33" s="41"/>
      <c r="J33" s="41">
        <v>0.364</v>
      </c>
      <c r="K33" s="41">
        <v>1.64</v>
      </c>
      <c r="L33" s="41"/>
      <c r="M33" s="41">
        <v>0.0008</v>
      </c>
      <c r="N33" s="41">
        <v>0.36</v>
      </c>
      <c r="O33" s="41">
        <v>1.24</v>
      </c>
      <c r="P33" s="41">
        <v>0.032</v>
      </c>
      <c r="Q33" s="22"/>
      <c r="R33" s="48">
        <v>25</v>
      </c>
      <c r="S33" s="70">
        <f t="shared" si="6"/>
        <v>0.125</v>
      </c>
    </row>
    <row r="34" spans="2:19" ht="24" customHeight="1" thickBot="1">
      <c r="B34" s="28"/>
      <c r="C34" s="29"/>
      <c r="D34" s="169" t="s">
        <v>62</v>
      </c>
      <c r="E34" s="170">
        <v>5</v>
      </c>
      <c r="F34" s="170">
        <v>4</v>
      </c>
      <c r="G34" s="249"/>
      <c r="H34" s="41">
        <v>0.52</v>
      </c>
      <c r="I34" s="41">
        <v>0.004</v>
      </c>
      <c r="J34" s="41">
        <v>0.336</v>
      </c>
      <c r="K34" s="41">
        <v>1.36</v>
      </c>
      <c r="L34" s="41">
        <v>0.0024</v>
      </c>
      <c r="M34" s="41">
        <v>0.0028</v>
      </c>
      <c r="N34" s="41">
        <v>0.16</v>
      </c>
      <c r="O34" s="41">
        <v>2.04</v>
      </c>
      <c r="P34" s="41">
        <v>0.028</v>
      </c>
      <c r="Q34" s="22"/>
      <c r="R34" s="48">
        <v>28</v>
      </c>
      <c r="S34" s="70">
        <f t="shared" si="6"/>
        <v>0.14</v>
      </c>
    </row>
    <row r="35" spans="2:19" ht="24" customHeight="1" thickBot="1">
      <c r="B35" s="28"/>
      <c r="C35" s="29"/>
      <c r="D35" s="169" t="s">
        <v>66</v>
      </c>
      <c r="E35" s="178">
        <v>10</v>
      </c>
      <c r="F35" s="170">
        <v>10</v>
      </c>
      <c r="G35" s="249"/>
      <c r="H35" s="41">
        <v>0.14</v>
      </c>
      <c r="I35" s="41">
        <v>1</v>
      </c>
      <c r="J35" s="41">
        <v>0.16</v>
      </c>
      <c r="K35" s="41">
        <v>18.02</v>
      </c>
      <c r="L35" s="41"/>
      <c r="M35" s="41">
        <v>0.005</v>
      </c>
      <c r="N35" s="41"/>
      <c r="O35" s="41">
        <v>4.3</v>
      </c>
      <c r="P35" s="41">
        <v>0.015</v>
      </c>
      <c r="Q35" s="22"/>
      <c r="R35" s="48">
        <v>235</v>
      </c>
      <c r="S35" s="70">
        <f t="shared" si="6"/>
        <v>2.35</v>
      </c>
    </row>
    <row r="36" spans="2:19" ht="24" customHeight="1" thickBot="1">
      <c r="B36" s="28"/>
      <c r="C36" s="29"/>
      <c r="D36" s="169" t="s">
        <v>147</v>
      </c>
      <c r="E36" s="170">
        <v>0.5</v>
      </c>
      <c r="F36" s="170">
        <v>0.5</v>
      </c>
      <c r="G36" s="249"/>
      <c r="H36" s="41">
        <v>0.038</v>
      </c>
      <c r="I36" s="41">
        <v>0.042</v>
      </c>
      <c r="J36" s="41">
        <v>0.24</v>
      </c>
      <c r="K36" s="41">
        <v>1.565</v>
      </c>
      <c r="L36" s="41"/>
      <c r="M36" s="41"/>
      <c r="N36" s="41"/>
      <c r="O36" s="41"/>
      <c r="P36" s="41"/>
      <c r="Q36" s="22"/>
      <c r="R36" s="48">
        <v>650</v>
      </c>
      <c r="S36" s="70">
        <f t="shared" si="6"/>
        <v>0.325</v>
      </c>
    </row>
    <row r="37" spans="2:19" ht="24" customHeight="1" thickBot="1">
      <c r="B37" s="28"/>
      <c r="C37" s="29"/>
      <c r="D37" s="169" t="s">
        <v>96</v>
      </c>
      <c r="E37" s="170">
        <v>5</v>
      </c>
      <c r="F37" s="170">
        <v>5</v>
      </c>
      <c r="G37" s="249"/>
      <c r="H37" s="41"/>
      <c r="I37" s="41"/>
      <c r="J37" s="41"/>
      <c r="K37" s="41"/>
      <c r="L37" s="41"/>
      <c r="M37" s="41"/>
      <c r="N37" s="41"/>
      <c r="O37" s="41">
        <v>29.44</v>
      </c>
      <c r="P37" s="41">
        <v>0.233</v>
      </c>
      <c r="Q37" s="22"/>
      <c r="R37" s="48">
        <v>13</v>
      </c>
      <c r="S37" s="70">
        <f t="shared" si="6"/>
        <v>0.065</v>
      </c>
    </row>
    <row r="38" spans="2:19" ht="24" customHeight="1" thickBot="1">
      <c r="B38" s="21"/>
      <c r="C38" s="36"/>
      <c r="D38" s="230" t="s">
        <v>37</v>
      </c>
      <c r="E38" s="172"/>
      <c r="F38" s="181"/>
      <c r="G38" s="8">
        <v>200</v>
      </c>
      <c r="H38" s="33">
        <f>H39+H40+H41+H42+H43+H44</f>
        <v>16.647</v>
      </c>
      <c r="I38" s="33">
        <f aca="true" t="shared" si="7" ref="I38:P38">I39+I40+I41+I42+I43+I44</f>
        <v>18.983999999999998</v>
      </c>
      <c r="J38" s="33">
        <f t="shared" si="7"/>
        <v>17.45</v>
      </c>
      <c r="K38" s="33">
        <f t="shared" si="7"/>
        <v>306.22</v>
      </c>
      <c r="L38" s="33">
        <f t="shared" si="7"/>
        <v>5.7539</v>
      </c>
      <c r="M38" s="33">
        <f t="shared" si="7"/>
        <v>0.1977</v>
      </c>
      <c r="N38" s="33">
        <f t="shared" si="7"/>
        <v>0.52</v>
      </c>
      <c r="O38" s="33">
        <f t="shared" si="7"/>
        <v>27.080000000000002</v>
      </c>
      <c r="P38" s="33">
        <f t="shared" si="7"/>
        <v>2.2249999999999996</v>
      </c>
      <c r="Q38" s="123" t="s">
        <v>159</v>
      </c>
      <c r="R38" s="43">
        <f>R39+R40+R41+R42+R43+R44</f>
        <v>795.3</v>
      </c>
      <c r="S38" s="43">
        <f>S39+S40+S41+S42+S43+S44</f>
        <v>19.136000000000003</v>
      </c>
    </row>
    <row r="39" spans="2:19" ht="24" customHeight="1" thickBot="1">
      <c r="B39" s="28"/>
      <c r="C39" s="29"/>
      <c r="D39" s="186" t="s">
        <v>30</v>
      </c>
      <c r="E39" s="170">
        <v>80</v>
      </c>
      <c r="F39" s="170">
        <f>E39</f>
        <v>80</v>
      </c>
      <c r="G39" s="9"/>
      <c r="H39" s="41">
        <v>14.56</v>
      </c>
      <c r="I39" s="41">
        <v>14.72</v>
      </c>
      <c r="J39" s="41">
        <v>0.56</v>
      </c>
      <c r="K39" s="41">
        <v>192.8</v>
      </c>
      <c r="L39" s="41">
        <v>5.6</v>
      </c>
      <c r="M39" s="41">
        <v>0.12</v>
      </c>
      <c r="N39" s="41"/>
      <c r="O39" s="41">
        <v>13.6</v>
      </c>
      <c r="P39" s="41">
        <v>1.28</v>
      </c>
      <c r="Q39" s="120"/>
      <c r="R39" s="44">
        <v>162.5</v>
      </c>
      <c r="S39" s="70">
        <f aca="true" t="shared" si="8" ref="S39:S44">(E39*R39)/1000</f>
        <v>13</v>
      </c>
    </row>
    <row r="40" spans="1:19" s="4" customFormat="1" ht="24" customHeight="1" thickBot="1">
      <c r="A40" s="72"/>
      <c r="B40" s="40"/>
      <c r="C40" s="27"/>
      <c r="D40" s="186" t="s">
        <v>33</v>
      </c>
      <c r="E40" s="170">
        <v>150</v>
      </c>
      <c r="F40" s="170">
        <v>90</v>
      </c>
      <c r="G40" s="252"/>
      <c r="H40" s="41">
        <v>1.8</v>
      </c>
      <c r="I40" s="41">
        <v>0.36</v>
      </c>
      <c r="J40" s="41">
        <v>15.57</v>
      </c>
      <c r="K40" s="41">
        <v>72</v>
      </c>
      <c r="L40" s="41">
        <v>0.144</v>
      </c>
      <c r="M40" s="41">
        <v>0.063</v>
      </c>
      <c r="N40" s="41"/>
      <c r="O40" s="41">
        <v>9</v>
      </c>
      <c r="P40" s="41">
        <v>0.81</v>
      </c>
      <c r="Q40" s="121"/>
      <c r="R40" s="44">
        <v>22</v>
      </c>
      <c r="S40" s="70">
        <f t="shared" si="8"/>
        <v>3.3</v>
      </c>
    </row>
    <row r="41" spans="2:19" ht="24" customHeight="1" thickBot="1">
      <c r="B41" s="28"/>
      <c r="C41" s="29"/>
      <c r="D41" s="186" t="s">
        <v>34</v>
      </c>
      <c r="E41" s="170">
        <v>5</v>
      </c>
      <c r="F41" s="170">
        <v>4</v>
      </c>
      <c r="G41" s="9"/>
      <c r="H41" s="41">
        <v>0.056</v>
      </c>
      <c r="I41" s="41"/>
      <c r="J41" s="41">
        <v>0.364</v>
      </c>
      <c r="K41" s="41">
        <v>1.64</v>
      </c>
      <c r="L41" s="41"/>
      <c r="M41" s="41">
        <v>0.0008</v>
      </c>
      <c r="N41" s="41">
        <v>0.36</v>
      </c>
      <c r="O41" s="41">
        <v>1.24</v>
      </c>
      <c r="P41" s="41">
        <v>0.028</v>
      </c>
      <c r="Q41" s="121"/>
      <c r="R41" s="44">
        <v>25</v>
      </c>
      <c r="S41" s="70">
        <f t="shared" si="8"/>
        <v>0.125</v>
      </c>
    </row>
    <row r="42" spans="2:19" ht="24" customHeight="1" thickBot="1">
      <c r="B42" s="28"/>
      <c r="C42" s="29"/>
      <c r="D42" s="186" t="s">
        <v>31</v>
      </c>
      <c r="E42" s="170">
        <v>5</v>
      </c>
      <c r="F42" s="170">
        <v>4</v>
      </c>
      <c r="G42" s="9"/>
      <c r="H42" s="41">
        <v>0.052</v>
      </c>
      <c r="I42" s="41">
        <v>0.004</v>
      </c>
      <c r="J42" s="41">
        <v>0.336</v>
      </c>
      <c r="K42" s="41">
        <v>1.36</v>
      </c>
      <c r="L42" s="41">
        <v>0.0024</v>
      </c>
      <c r="M42" s="41">
        <v>0.0028</v>
      </c>
      <c r="N42" s="41">
        <v>0.16</v>
      </c>
      <c r="O42" s="41">
        <v>2.04</v>
      </c>
      <c r="P42" s="41">
        <v>0.028</v>
      </c>
      <c r="Q42" s="121"/>
      <c r="R42" s="44">
        <v>28</v>
      </c>
      <c r="S42" s="70">
        <f t="shared" si="8"/>
        <v>0.14</v>
      </c>
    </row>
    <row r="43" spans="2:19" ht="24" customHeight="1" thickBot="1">
      <c r="B43" s="28"/>
      <c r="C43" s="29"/>
      <c r="D43" s="186" t="s">
        <v>17</v>
      </c>
      <c r="E43" s="170">
        <v>5</v>
      </c>
      <c r="F43" s="170">
        <f>E43</f>
        <v>5</v>
      </c>
      <c r="G43" s="252"/>
      <c r="H43" s="41">
        <v>0.035</v>
      </c>
      <c r="I43" s="41">
        <v>3.9</v>
      </c>
      <c r="J43" s="41">
        <v>0.05</v>
      </c>
      <c r="K43" s="41">
        <v>35.45</v>
      </c>
      <c r="L43" s="41">
        <v>0.0075</v>
      </c>
      <c r="M43" s="41">
        <v>0.006</v>
      </c>
      <c r="N43" s="41"/>
      <c r="O43" s="41">
        <v>0.6</v>
      </c>
      <c r="P43" s="41">
        <v>0.01</v>
      </c>
      <c r="Q43" s="121"/>
      <c r="R43" s="44">
        <v>448.8</v>
      </c>
      <c r="S43" s="70">
        <f t="shared" si="8"/>
        <v>2.244</v>
      </c>
    </row>
    <row r="44" spans="2:19" ht="24" customHeight="1" thickBot="1">
      <c r="B44" s="28"/>
      <c r="C44" s="29"/>
      <c r="D44" s="186" t="s">
        <v>38</v>
      </c>
      <c r="E44" s="170">
        <v>3</v>
      </c>
      <c r="F44" s="170">
        <f>E44</f>
        <v>3</v>
      </c>
      <c r="G44" s="9"/>
      <c r="H44" s="41">
        <v>0.144</v>
      </c>
      <c r="I44" s="41"/>
      <c r="J44" s="41">
        <v>0.57</v>
      </c>
      <c r="K44" s="41">
        <v>2.97</v>
      </c>
      <c r="L44" s="41"/>
      <c r="M44" s="41">
        <v>0.0051</v>
      </c>
      <c r="N44" s="41"/>
      <c r="O44" s="41">
        <v>0.6</v>
      </c>
      <c r="P44" s="41">
        <v>0.069</v>
      </c>
      <c r="Q44" s="121"/>
      <c r="R44" s="44">
        <v>109</v>
      </c>
      <c r="S44" s="70">
        <f t="shared" si="8"/>
        <v>0.327</v>
      </c>
    </row>
    <row r="45" spans="2:19" ht="24" customHeight="1" thickBot="1">
      <c r="B45" s="21"/>
      <c r="C45" s="36"/>
      <c r="D45" s="173" t="s">
        <v>92</v>
      </c>
      <c r="E45" s="172">
        <v>40</v>
      </c>
      <c r="F45" s="172">
        <v>40</v>
      </c>
      <c r="G45" s="8">
        <v>40</v>
      </c>
      <c r="H45" s="33">
        <v>2.64</v>
      </c>
      <c r="I45" s="33">
        <v>0.48</v>
      </c>
      <c r="J45" s="33">
        <v>15</v>
      </c>
      <c r="K45" s="33">
        <v>78.4</v>
      </c>
      <c r="L45" s="33">
        <v>0.07</v>
      </c>
      <c r="M45" s="33">
        <v>0.03</v>
      </c>
      <c r="N45" s="33"/>
      <c r="O45" s="33">
        <v>14</v>
      </c>
      <c r="P45" s="33">
        <v>1.5</v>
      </c>
      <c r="Q45" s="123" t="s">
        <v>162</v>
      </c>
      <c r="R45" s="43">
        <v>52.37</v>
      </c>
      <c r="S45" s="71">
        <f>(E45*R45)/1000</f>
        <v>2.0947999999999998</v>
      </c>
    </row>
    <row r="46" spans="2:19" ht="24" customHeight="1" thickBot="1">
      <c r="B46" s="21"/>
      <c r="C46" s="36"/>
      <c r="D46" s="230" t="s">
        <v>39</v>
      </c>
      <c r="E46" s="172"/>
      <c r="F46" s="181"/>
      <c r="G46" s="8">
        <v>200</v>
      </c>
      <c r="H46" s="33">
        <f>H47+H48</f>
        <v>0.048</v>
      </c>
      <c r="I46" s="33">
        <f aca="true" t="shared" si="9" ref="I46:P46">I47+I48</f>
        <v>0.016</v>
      </c>
      <c r="J46" s="33">
        <f t="shared" si="9"/>
        <v>16.17</v>
      </c>
      <c r="K46" s="33">
        <f t="shared" si="9"/>
        <v>62.050000000000004</v>
      </c>
      <c r="L46" s="33">
        <f t="shared" si="9"/>
        <v>0</v>
      </c>
      <c r="M46" s="33">
        <f t="shared" si="9"/>
        <v>0.032</v>
      </c>
      <c r="N46" s="33">
        <f t="shared" si="9"/>
        <v>0.032</v>
      </c>
      <c r="O46" s="33">
        <f t="shared" si="9"/>
        <v>6.7</v>
      </c>
      <c r="P46" s="33">
        <f t="shared" si="9"/>
        <v>0.285</v>
      </c>
      <c r="Q46" s="123" t="s">
        <v>160</v>
      </c>
      <c r="R46" s="43">
        <f>R47+R48</f>
        <v>248</v>
      </c>
      <c r="S46" s="43">
        <f>S47+S48</f>
        <v>2.425</v>
      </c>
    </row>
    <row r="47" spans="2:19" ht="24" customHeight="1" thickBot="1">
      <c r="B47" s="28"/>
      <c r="C47" s="29"/>
      <c r="D47" s="186" t="s">
        <v>40</v>
      </c>
      <c r="E47" s="170">
        <v>8</v>
      </c>
      <c r="F47" s="178">
        <f>E47</f>
        <v>8</v>
      </c>
      <c r="G47" s="9"/>
      <c r="H47" s="41">
        <v>0.048</v>
      </c>
      <c r="I47" s="41">
        <v>0.016</v>
      </c>
      <c r="J47" s="41">
        <v>1.2</v>
      </c>
      <c r="K47" s="41">
        <v>5.2</v>
      </c>
      <c r="L47" s="41"/>
      <c r="M47" s="41">
        <v>0.032</v>
      </c>
      <c r="N47" s="41">
        <v>0.032</v>
      </c>
      <c r="O47" s="41">
        <v>6.4</v>
      </c>
      <c r="P47" s="41">
        <v>0.24</v>
      </c>
      <c r="Q47" s="120"/>
      <c r="R47" s="44">
        <v>185</v>
      </c>
      <c r="S47" s="70">
        <f>(E47*R47)/1000</f>
        <v>1.48</v>
      </c>
    </row>
    <row r="48" spans="1:19" s="4" customFormat="1" ht="24" customHeight="1" thickBot="1">
      <c r="A48" s="72"/>
      <c r="B48" s="40"/>
      <c r="C48" s="27"/>
      <c r="D48" s="186" t="s">
        <v>21</v>
      </c>
      <c r="E48" s="170">
        <v>15</v>
      </c>
      <c r="F48" s="170">
        <f>E48</f>
        <v>15</v>
      </c>
      <c r="G48" s="252"/>
      <c r="H48" s="42"/>
      <c r="I48" s="42"/>
      <c r="J48" s="41">
        <v>14.97</v>
      </c>
      <c r="K48" s="41">
        <v>56.85</v>
      </c>
      <c r="L48" s="41"/>
      <c r="M48" s="41"/>
      <c r="N48" s="41"/>
      <c r="O48" s="41">
        <v>0.3</v>
      </c>
      <c r="P48" s="41">
        <v>0.045</v>
      </c>
      <c r="Q48" s="121"/>
      <c r="R48" s="44">
        <v>63</v>
      </c>
      <c r="S48" s="70">
        <f>(E48*R48)/1000</f>
        <v>0.945</v>
      </c>
    </row>
    <row r="49" spans="1:19" s="4" customFormat="1" ht="24" customHeight="1" thickBot="1">
      <c r="A49" s="72"/>
      <c r="B49" s="21"/>
      <c r="C49" s="5" t="s">
        <v>42</v>
      </c>
      <c r="D49" s="230" t="s">
        <v>166</v>
      </c>
      <c r="E49" s="172"/>
      <c r="F49" s="181"/>
      <c r="G49" s="8">
        <v>72</v>
      </c>
      <c r="H49" s="33">
        <f aca="true" t="shared" si="10" ref="H49:P49">SUM(H50:H57)</f>
        <v>5.431500000000001</v>
      </c>
      <c r="I49" s="33">
        <f t="shared" si="10"/>
        <v>15.3185</v>
      </c>
      <c r="J49" s="33">
        <f t="shared" si="10"/>
        <v>44.72749999999999</v>
      </c>
      <c r="K49" s="33">
        <f t="shared" si="10"/>
        <v>388.15500000000003</v>
      </c>
      <c r="L49" s="33">
        <f t="shared" si="10"/>
        <v>0.11565000000000003</v>
      </c>
      <c r="M49" s="33">
        <f t="shared" si="10"/>
        <v>0.1159</v>
      </c>
      <c r="N49" s="33">
        <f t="shared" si="10"/>
        <v>0.615</v>
      </c>
      <c r="O49" s="33">
        <f t="shared" si="10"/>
        <v>42.4485</v>
      </c>
      <c r="P49" s="33">
        <f t="shared" si="10"/>
        <v>0.6495000000000001</v>
      </c>
      <c r="Q49" s="123" t="s">
        <v>165</v>
      </c>
      <c r="R49" s="43">
        <f>R50+R51+R52+R54+R55+R56+R57+R53</f>
        <v>851.33</v>
      </c>
      <c r="S49" s="43">
        <f>S50+S51+S52+S54+S55+S56+S57+S53</f>
        <v>12.27675</v>
      </c>
    </row>
    <row r="50" spans="2:19" ht="24" customHeight="1" thickBot="1">
      <c r="B50" s="28"/>
      <c r="C50" s="29"/>
      <c r="D50" s="186" t="s">
        <v>43</v>
      </c>
      <c r="E50" s="170">
        <v>60</v>
      </c>
      <c r="F50" s="178">
        <v>60</v>
      </c>
      <c r="G50" s="252"/>
      <c r="H50" s="41">
        <v>4.12</v>
      </c>
      <c r="I50" s="41">
        <v>0.44</v>
      </c>
      <c r="J50" s="41">
        <v>27.6</v>
      </c>
      <c r="K50" s="41">
        <v>183.18</v>
      </c>
      <c r="L50" s="41">
        <v>0.1</v>
      </c>
      <c r="M50" s="41">
        <v>0.032</v>
      </c>
      <c r="N50" s="42"/>
      <c r="O50" s="41">
        <v>7.2</v>
      </c>
      <c r="P50" s="41">
        <v>0.48</v>
      </c>
      <c r="Q50" s="120"/>
      <c r="R50" s="44">
        <v>38</v>
      </c>
      <c r="S50" s="70">
        <f aca="true" t="shared" si="11" ref="S50:S57">(E50*R50)/1000</f>
        <v>2.28</v>
      </c>
    </row>
    <row r="51" spans="2:19" ht="24" customHeight="1" thickBot="1">
      <c r="B51" s="28"/>
      <c r="C51" s="29"/>
      <c r="D51" s="186" t="s">
        <v>21</v>
      </c>
      <c r="E51" s="170">
        <v>15</v>
      </c>
      <c r="F51" s="170">
        <f>E51</f>
        <v>15</v>
      </c>
      <c r="G51" s="252"/>
      <c r="H51" s="42"/>
      <c r="I51" s="42"/>
      <c r="J51" s="41">
        <v>14.97</v>
      </c>
      <c r="K51" s="41">
        <v>56.85</v>
      </c>
      <c r="L51" s="41"/>
      <c r="M51" s="41"/>
      <c r="N51" s="41"/>
      <c r="O51" s="41">
        <v>0.3</v>
      </c>
      <c r="P51" s="41">
        <v>0.045</v>
      </c>
      <c r="Q51" s="121"/>
      <c r="R51" s="44">
        <v>63</v>
      </c>
      <c r="S51" s="70">
        <f t="shared" si="11"/>
        <v>0.945</v>
      </c>
    </row>
    <row r="52" spans="2:19" ht="24" customHeight="1" thickBot="1">
      <c r="B52" s="28"/>
      <c r="C52" s="29"/>
      <c r="D52" s="186" t="s">
        <v>44</v>
      </c>
      <c r="E52" s="187" t="s">
        <v>54</v>
      </c>
      <c r="F52" s="170" t="str">
        <f>E52</f>
        <v>0,5</v>
      </c>
      <c r="G52" s="9"/>
      <c r="H52" s="41">
        <v>0.0635</v>
      </c>
      <c r="I52" s="41">
        <v>0.0575</v>
      </c>
      <c r="J52" s="41">
        <v>0.0035</v>
      </c>
      <c r="K52" s="41">
        <v>0.785</v>
      </c>
      <c r="L52" s="41">
        <v>0.00035</v>
      </c>
      <c r="M52" s="41">
        <v>0.0022</v>
      </c>
      <c r="N52" s="41"/>
      <c r="O52" s="41">
        <v>0.275</v>
      </c>
      <c r="P52" s="41">
        <v>0.0125</v>
      </c>
      <c r="Q52" s="121"/>
      <c r="R52" s="44">
        <v>6.78</v>
      </c>
      <c r="S52" s="70">
        <f>(E52*R52)</f>
        <v>3.39</v>
      </c>
    </row>
    <row r="53" spans="2:19" ht="24" customHeight="1" thickBot="1">
      <c r="B53" s="28"/>
      <c r="C53" s="29"/>
      <c r="D53" s="186" t="s">
        <v>31</v>
      </c>
      <c r="E53" s="187" t="s">
        <v>248</v>
      </c>
      <c r="F53" s="170">
        <v>6</v>
      </c>
      <c r="G53" s="9"/>
      <c r="H53" s="41">
        <v>0.078</v>
      </c>
      <c r="I53" s="41">
        <v>0.006</v>
      </c>
      <c r="J53" s="41">
        <v>0.504</v>
      </c>
      <c r="K53" s="41">
        <v>2.04</v>
      </c>
      <c r="L53" s="41">
        <v>0.0036</v>
      </c>
      <c r="M53" s="41">
        <v>0.0042</v>
      </c>
      <c r="N53" s="41">
        <v>0.24</v>
      </c>
      <c r="O53" s="41">
        <v>3.06</v>
      </c>
      <c r="P53" s="41">
        <v>0.036</v>
      </c>
      <c r="Q53" s="121"/>
      <c r="R53" s="44">
        <v>28</v>
      </c>
      <c r="S53" s="70">
        <f t="shared" si="11"/>
        <v>0.224</v>
      </c>
    </row>
    <row r="54" spans="2:19" ht="24" customHeight="1" thickBot="1">
      <c r="B54" s="28"/>
      <c r="C54" s="29"/>
      <c r="D54" s="186" t="s">
        <v>45</v>
      </c>
      <c r="E54" s="170">
        <v>25</v>
      </c>
      <c r="F54" s="170">
        <v>25</v>
      </c>
      <c r="G54" s="9"/>
      <c r="H54" s="41">
        <v>0.5</v>
      </c>
      <c r="I54" s="41">
        <v>0.8</v>
      </c>
      <c r="J54" s="41">
        <v>1.175</v>
      </c>
      <c r="K54" s="41">
        <v>14.5</v>
      </c>
      <c r="L54" s="41">
        <v>0.0012</v>
      </c>
      <c r="M54" s="41">
        <v>0.0375</v>
      </c>
      <c r="N54" s="41">
        <v>0.375</v>
      </c>
      <c r="O54" s="41">
        <v>31</v>
      </c>
      <c r="P54" s="41">
        <v>0.05</v>
      </c>
      <c r="Q54" s="121"/>
      <c r="R54" s="44">
        <v>64.75</v>
      </c>
      <c r="S54" s="70">
        <f t="shared" si="11"/>
        <v>1.61875</v>
      </c>
    </row>
    <row r="55" spans="2:19" ht="24" customHeight="1" thickBot="1">
      <c r="B55" s="28"/>
      <c r="C55" s="29"/>
      <c r="D55" s="186" t="s">
        <v>17</v>
      </c>
      <c r="E55" s="170">
        <v>5</v>
      </c>
      <c r="F55" s="170">
        <f>E55</f>
        <v>5</v>
      </c>
      <c r="G55" s="252"/>
      <c r="H55" s="41">
        <v>0.035</v>
      </c>
      <c r="I55" s="41">
        <v>3.9</v>
      </c>
      <c r="J55" s="41">
        <v>0.05</v>
      </c>
      <c r="K55" s="41">
        <v>35.45</v>
      </c>
      <c r="L55" s="41">
        <v>0.0075</v>
      </c>
      <c r="M55" s="41">
        <v>0.006</v>
      </c>
      <c r="N55" s="41"/>
      <c r="O55" s="41">
        <v>0.6</v>
      </c>
      <c r="P55" s="41">
        <v>0.01</v>
      </c>
      <c r="Q55" s="121"/>
      <c r="R55" s="44">
        <v>448.8</v>
      </c>
      <c r="S55" s="70">
        <f t="shared" si="11"/>
        <v>2.244</v>
      </c>
    </row>
    <row r="56" spans="2:19" ht="24" customHeight="1" thickBot="1">
      <c r="B56" s="28"/>
      <c r="C56" s="29"/>
      <c r="D56" s="186" t="s">
        <v>29</v>
      </c>
      <c r="E56" s="170">
        <v>10</v>
      </c>
      <c r="F56" s="170">
        <f>E56</f>
        <v>10</v>
      </c>
      <c r="G56" s="9"/>
      <c r="H56" s="41"/>
      <c r="I56" s="41">
        <v>9.99</v>
      </c>
      <c r="J56" s="41"/>
      <c r="K56" s="41">
        <v>89.9</v>
      </c>
      <c r="L56" s="41"/>
      <c r="M56" s="41"/>
      <c r="N56" s="41"/>
      <c r="O56" s="41"/>
      <c r="P56" s="41"/>
      <c r="Q56" s="121"/>
      <c r="R56" s="44">
        <v>113</v>
      </c>
      <c r="S56" s="70">
        <f t="shared" si="11"/>
        <v>1.13</v>
      </c>
    </row>
    <row r="57" spans="2:19" ht="24" customHeight="1" thickBot="1">
      <c r="B57" s="28"/>
      <c r="C57" s="29"/>
      <c r="D57" s="231" t="s">
        <v>46</v>
      </c>
      <c r="E57" s="170">
        <v>5</v>
      </c>
      <c r="F57" s="170">
        <v>5</v>
      </c>
      <c r="G57" s="252"/>
      <c r="H57" s="223">
        <v>0.635</v>
      </c>
      <c r="I57" s="223">
        <v>0.125</v>
      </c>
      <c r="J57" s="223">
        <v>0.425</v>
      </c>
      <c r="K57" s="223">
        <v>5.45</v>
      </c>
      <c r="L57" s="223">
        <v>0.003</v>
      </c>
      <c r="M57" s="223">
        <v>0.034</v>
      </c>
      <c r="N57" s="223"/>
      <c r="O57" s="223">
        <v>0.0135</v>
      </c>
      <c r="P57" s="223">
        <v>0.016</v>
      </c>
      <c r="Q57" s="121"/>
      <c r="R57" s="44">
        <v>89</v>
      </c>
      <c r="S57" s="70">
        <f t="shared" si="11"/>
        <v>0.445</v>
      </c>
    </row>
    <row r="58" spans="2:19" ht="24" customHeight="1" thickBot="1">
      <c r="B58" s="21"/>
      <c r="C58" s="7"/>
      <c r="D58" s="230" t="s">
        <v>47</v>
      </c>
      <c r="E58" s="172"/>
      <c r="F58" s="181"/>
      <c r="G58" s="8">
        <v>200</v>
      </c>
      <c r="H58" s="33">
        <f>H59+H60</f>
        <v>3.36</v>
      </c>
      <c r="I58" s="33">
        <f aca="true" t="shared" si="12" ref="I58:P58">I59+I60</f>
        <v>3.84</v>
      </c>
      <c r="J58" s="33">
        <f t="shared" si="12"/>
        <v>20.61</v>
      </c>
      <c r="K58" s="33">
        <f t="shared" si="12"/>
        <v>126.44999999999999</v>
      </c>
      <c r="L58" s="33">
        <f t="shared" si="12"/>
        <v>0.048</v>
      </c>
      <c r="M58" s="33">
        <f t="shared" si="12"/>
        <v>0.18</v>
      </c>
      <c r="N58" s="33">
        <f t="shared" si="12"/>
        <v>1.8</v>
      </c>
      <c r="O58" s="33">
        <f t="shared" si="12"/>
        <v>149.10000000000002</v>
      </c>
      <c r="P58" s="33">
        <f t="shared" si="12"/>
        <v>0.285</v>
      </c>
      <c r="Q58" s="123" t="s">
        <v>163</v>
      </c>
      <c r="R58" s="43">
        <f>R59+R60</f>
        <v>127.75</v>
      </c>
      <c r="S58" s="43">
        <f>S59+S60</f>
        <v>8.715</v>
      </c>
    </row>
    <row r="59" spans="2:19" ht="24" customHeight="1" thickBot="1">
      <c r="B59" s="1"/>
      <c r="C59" s="3"/>
      <c r="D59" s="169" t="s">
        <v>36</v>
      </c>
      <c r="E59" s="170">
        <v>120</v>
      </c>
      <c r="F59" s="170">
        <f>E59</f>
        <v>120</v>
      </c>
      <c r="G59" s="252"/>
      <c r="H59" s="63">
        <v>3.36</v>
      </c>
      <c r="I59" s="63">
        <v>3.84</v>
      </c>
      <c r="J59" s="63">
        <v>5.64</v>
      </c>
      <c r="K59" s="63">
        <v>69.6</v>
      </c>
      <c r="L59" s="63">
        <v>0.048</v>
      </c>
      <c r="M59" s="63">
        <v>0.18</v>
      </c>
      <c r="N59" s="63">
        <v>1.8</v>
      </c>
      <c r="O59" s="63">
        <v>148.8</v>
      </c>
      <c r="P59" s="63">
        <v>0.24</v>
      </c>
      <c r="Q59" s="22"/>
      <c r="R59" s="48">
        <v>64.75</v>
      </c>
      <c r="S59" s="70">
        <f>(E59*R59)/1000</f>
        <v>7.77</v>
      </c>
    </row>
    <row r="60" spans="2:19" ht="24" customHeight="1" thickBot="1">
      <c r="B60" s="1"/>
      <c r="C60" s="3"/>
      <c r="D60" s="169" t="s">
        <v>18</v>
      </c>
      <c r="E60" s="170">
        <v>15</v>
      </c>
      <c r="F60" s="170">
        <v>15</v>
      </c>
      <c r="G60" s="252"/>
      <c r="H60" s="42"/>
      <c r="I60" s="42"/>
      <c r="J60" s="41">
        <v>14.97</v>
      </c>
      <c r="K60" s="41">
        <v>56.85</v>
      </c>
      <c r="L60" s="41"/>
      <c r="M60" s="41"/>
      <c r="N60" s="41"/>
      <c r="O60" s="41">
        <v>0.3</v>
      </c>
      <c r="P60" s="41">
        <v>0.045</v>
      </c>
      <c r="Q60" s="22"/>
      <c r="R60" s="48">
        <v>63</v>
      </c>
      <c r="S60" s="70">
        <f>(E60*R60)/1000</f>
        <v>0.945</v>
      </c>
    </row>
    <row r="61" spans="2:19" ht="21" customHeight="1" thickBot="1">
      <c r="B61" s="12"/>
      <c r="C61" s="2"/>
      <c r="D61" s="2" t="s">
        <v>48</v>
      </c>
      <c r="E61" s="148"/>
      <c r="F61" s="148"/>
      <c r="G61" s="148"/>
      <c r="H61" s="42">
        <f aca="true" t="shared" si="13" ref="H61:P61">H9+H16+H20+H23+H24+H27+H38+H45+H46+H49+H58</f>
        <v>48.5355</v>
      </c>
      <c r="I61" s="42">
        <f t="shared" si="13"/>
        <v>121.12650000000001</v>
      </c>
      <c r="J61" s="42">
        <f t="shared" si="13"/>
        <v>218.6085</v>
      </c>
      <c r="K61" s="42">
        <f t="shared" si="13"/>
        <v>1719.738</v>
      </c>
      <c r="L61" s="42">
        <f t="shared" si="13"/>
        <v>7.62495</v>
      </c>
      <c r="M61" s="42">
        <f t="shared" si="13"/>
        <v>1.6112</v>
      </c>
      <c r="N61" s="42">
        <f t="shared" si="13"/>
        <v>22.677</v>
      </c>
      <c r="O61" s="42">
        <f t="shared" si="13"/>
        <v>600.7984999999999</v>
      </c>
      <c r="P61" s="42">
        <f t="shared" si="13"/>
        <v>12.5115</v>
      </c>
      <c r="Q61" s="124"/>
      <c r="R61" s="46">
        <f>R9+R16+R20+R23+R24+R27+R38+R45+R46+R49+R58</f>
        <v>5977.76</v>
      </c>
      <c r="S61" s="46">
        <f>S9+S16+S20+S23+S24+S27+S38+S45+S46+S49+S58</f>
        <v>99.77595</v>
      </c>
    </row>
    <row r="63" ht="8.25" customHeight="1"/>
    <row r="64" ht="15" thickBot="1"/>
    <row r="65" spans="2:19" ht="31.5" customHeight="1" thickBot="1">
      <c r="B65" s="268" t="s">
        <v>1</v>
      </c>
      <c r="C65" s="268" t="s">
        <v>55</v>
      </c>
      <c r="D65" s="268" t="s">
        <v>56</v>
      </c>
      <c r="E65" s="268" t="s">
        <v>2</v>
      </c>
      <c r="F65" s="268" t="s">
        <v>3</v>
      </c>
      <c r="G65" s="268" t="s">
        <v>51</v>
      </c>
      <c r="H65" s="271" t="s">
        <v>4</v>
      </c>
      <c r="I65" s="292"/>
      <c r="J65" s="283"/>
      <c r="K65" s="268" t="s">
        <v>94</v>
      </c>
      <c r="L65" s="271" t="s">
        <v>53</v>
      </c>
      <c r="M65" s="292"/>
      <c r="N65" s="283"/>
      <c r="O65" s="271" t="s">
        <v>95</v>
      </c>
      <c r="P65" s="283"/>
      <c r="Q65" s="280" t="s">
        <v>155</v>
      </c>
      <c r="R65" s="271" t="s">
        <v>5</v>
      </c>
      <c r="S65" s="288" t="s">
        <v>50</v>
      </c>
    </row>
    <row r="66" spans="2:19" ht="15" customHeight="1" thickBot="1">
      <c r="B66" s="290"/>
      <c r="C66" s="290"/>
      <c r="D66" s="290"/>
      <c r="E66" s="290"/>
      <c r="F66" s="290"/>
      <c r="G66" s="269"/>
      <c r="H66" s="284"/>
      <c r="I66" s="293"/>
      <c r="J66" s="285"/>
      <c r="K66" s="269"/>
      <c r="L66" s="284"/>
      <c r="M66" s="293"/>
      <c r="N66" s="285"/>
      <c r="O66" s="284"/>
      <c r="P66" s="285"/>
      <c r="Q66" s="281"/>
      <c r="R66" s="284"/>
      <c r="S66" s="288"/>
    </row>
    <row r="67" spans="2:19" ht="15" customHeight="1" thickBot="1">
      <c r="B67" s="290"/>
      <c r="C67" s="290"/>
      <c r="D67" s="290"/>
      <c r="E67" s="290"/>
      <c r="F67" s="290"/>
      <c r="G67" s="269"/>
      <c r="H67" s="284"/>
      <c r="I67" s="293"/>
      <c r="J67" s="285"/>
      <c r="K67" s="269"/>
      <c r="L67" s="284"/>
      <c r="M67" s="293"/>
      <c r="N67" s="285"/>
      <c r="O67" s="284"/>
      <c r="P67" s="285"/>
      <c r="Q67" s="281"/>
      <c r="R67" s="284"/>
      <c r="S67" s="288"/>
    </row>
    <row r="68" spans="2:19" ht="15" customHeight="1" thickBot="1">
      <c r="B68" s="290"/>
      <c r="C68" s="290"/>
      <c r="D68" s="290"/>
      <c r="E68" s="290"/>
      <c r="F68" s="290"/>
      <c r="G68" s="269"/>
      <c r="H68" s="284"/>
      <c r="I68" s="293"/>
      <c r="J68" s="285"/>
      <c r="K68" s="269"/>
      <c r="L68" s="284"/>
      <c r="M68" s="293"/>
      <c r="N68" s="285"/>
      <c r="O68" s="284"/>
      <c r="P68" s="285"/>
      <c r="Q68" s="281"/>
      <c r="R68" s="284"/>
      <c r="S68" s="288"/>
    </row>
    <row r="69" spans="2:19" ht="21.75" customHeight="1" thickBot="1">
      <c r="B69" s="291"/>
      <c r="C69" s="291"/>
      <c r="D69" s="291"/>
      <c r="E69" s="291"/>
      <c r="F69" s="291"/>
      <c r="G69" s="270"/>
      <c r="H69" s="286"/>
      <c r="I69" s="294"/>
      <c r="J69" s="287"/>
      <c r="K69" s="270"/>
      <c r="L69" s="286"/>
      <c r="M69" s="294"/>
      <c r="N69" s="287"/>
      <c r="O69" s="286"/>
      <c r="P69" s="287"/>
      <c r="Q69" s="282"/>
      <c r="R69" s="286"/>
      <c r="S69" s="288"/>
    </row>
    <row r="70" spans="2:19" ht="15.75" thickBot="1">
      <c r="B70" s="149"/>
      <c r="C70" s="148"/>
      <c r="D70" s="148"/>
      <c r="E70" s="148"/>
      <c r="F70" s="148"/>
      <c r="G70" s="148"/>
      <c r="H70" s="148" t="s">
        <v>6</v>
      </c>
      <c r="I70" s="148" t="s">
        <v>7</v>
      </c>
      <c r="J70" s="148" t="s">
        <v>8</v>
      </c>
      <c r="K70" s="148"/>
      <c r="L70" s="148" t="s">
        <v>9</v>
      </c>
      <c r="M70" s="148" t="s">
        <v>10</v>
      </c>
      <c r="N70" s="148" t="s">
        <v>11</v>
      </c>
      <c r="O70" s="148" t="s">
        <v>12</v>
      </c>
      <c r="P70" s="148" t="s">
        <v>13</v>
      </c>
      <c r="Q70" s="131"/>
      <c r="R70" s="147"/>
      <c r="S70" s="14"/>
    </row>
    <row r="71" spans="2:19" ht="42.75" customHeight="1" thickBot="1">
      <c r="B71" s="21"/>
      <c r="C71" s="5" t="s">
        <v>49</v>
      </c>
      <c r="D71" s="177" t="s">
        <v>204</v>
      </c>
      <c r="E71" s="229"/>
      <c r="F71" s="229"/>
      <c r="G71" s="30">
        <v>100</v>
      </c>
      <c r="H71" s="33">
        <f aca="true" t="shared" si="14" ref="H71:P71">H72+H73+H74</f>
        <v>5.364</v>
      </c>
      <c r="I71" s="33">
        <f t="shared" si="14"/>
        <v>2.21</v>
      </c>
      <c r="J71" s="33">
        <f t="shared" si="14"/>
        <v>39.510000000000005</v>
      </c>
      <c r="K71" s="33">
        <f t="shared" si="14"/>
        <v>156.45</v>
      </c>
      <c r="L71" s="33">
        <f t="shared" si="14"/>
        <v>0.083</v>
      </c>
      <c r="M71" s="33">
        <f t="shared" si="14"/>
        <v>0.0824</v>
      </c>
      <c r="N71" s="33">
        <f t="shared" si="14"/>
        <v>0</v>
      </c>
      <c r="O71" s="33">
        <f t="shared" si="14"/>
        <v>9.84</v>
      </c>
      <c r="P71" s="33">
        <f t="shared" si="14"/>
        <v>0.809</v>
      </c>
      <c r="Q71" s="123" t="s">
        <v>205</v>
      </c>
      <c r="R71" s="43">
        <f>R72+R73+R74</f>
        <v>570.3</v>
      </c>
      <c r="S71" s="43">
        <f>S72+S73+S74</f>
        <v>3.5526</v>
      </c>
    </row>
    <row r="72" spans="2:19" ht="22.5" customHeight="1" thickBot="1">
      <c r="B72" s="1"/>
      <c r="C72" s="3"/>
      <c r="D72" s="175" t="s">
        <v>213</v>
      </c>
      <c r="E72" s="251">
        <v>40</v>
      </c>
      <c r="F72" s="170">
        <v>40</v>
      </c>
      <c r="G72" s="252"/>
      <c r="H72" s="41">
        <v>5.35</v>
      </c>
      <c r="I72" s="41">
        <v>0.65</v>
      </c>
      <c r="J72" s="41">
        <v>34.5</v>
      </c>
      <c r="K72" s="41">
        <v>123.32</v>
      </c>
      <c r="L72" s="41">
        <v>0.08</v>
      </c>
      <c r="M72" s="41">
        <v>0.08</v>
      </c>
      <c r="N72" s="41"/>
      <c r="O72" s="41">
        <v>9.5</v>
      </c>
      <c r="P72" s="41">
        <v>0.79</v>
      </c>
      <c r="Q72" s="22"/>
      <c r="R72" s="49">
        <v>58.5</v>
      </c>
      <c r="S72" s="76">
        <f>(E72*R72)/1000</f>
        <v>2.34</v>
      </c>
    </row>
    <row r="73" spans="2:19" ht="22.5" customHeight="1" thickBot="1">
      <c r="B73" s="1"/>
      <c r="C73" s="3"/>
      <c r="D73" s="175" t="s">
        <v>17</v>
      </c>
      <c r="E73" s="170">
        <v>2</v>
      </c>
      <c r="F73" s="170">
        <v>2</v>
      </c>
      <c r="G73" s="252"/>
      <c r="H73" s="41">
        <v>0.014</v>
      </c>
      <c r="I73" s="41">
        <v>1.56</v>
      </c>
      <c r="J73" s="41">
        <v>0.02</v>
      </c>
      <c r="K73" s="41">
        <v>14.18</v>
      </c>
      <c r="L73" s="41">
        <v>0.003</v>
      </c>
      <c r="M73" s="41">
        <v>0.0024</v>
      </c>
      <c r="N73" s="41"/>
      <c r="O73" s="41">
        <v>0.24</v>
      </c>
      <c r="P73" s="41">
        <v>0.004</v>
      </c>
      <c r="Q73" s="22"/>
      <c r="R73" s="51">
        <v>448.8</v>
      </c>
      <c r="S73" s="76">
        <f aca="true" t="shared" si="15" ref="S73:S78">(E73*R73)/1000</f>
        <v>0.8976000000000001</v>
      </c>
    </row>
    <row r="74" spans="2:19" ht="22.5" customHeight="1" thickBot="1">
      <c r="B74" s="1"/>
      <c r="C74" s="3"/>
      <c r="D74" s="175" t="s">
        <v>18</v>
      </c>
      <c r="E74" s="170">
        <v>5</v>
      </c>
      <c r="F74" s="170">
        <v>5</v>
      </c>
      <c r="G74" s="252"/>
      <c r="H74" s="41"/>
      <c r="I74" s="41"/>
      <c r="J74" s="41">
        <v>4.99</v>
      </c>
      <c r="K74" s="41">
        <v>18.95</v>
      </c>
      <c r="L74" s="41"/>
      <c r="M74" s="41"/>
      <c r="N74" s="41"/>
      <c r="O74" s="41">
        <v>0.1</v>
      </c>
      <c r="P74" s="41">
        <v>0.015</v>
      </c>
      <c r="Q74" s="22"/>
      <c r="R74" s="51">
        <v>63</v>
      </c>
      <c r="S74" s="76">
        <f t="shared" si="15"/>
        <v>0.315</v>
      </c>
    </row>
    <row r="75" spans="2:19" ht="22.5" customHeight="1" thickBot="1">
      <c r="B75" s="6"/>
      <c r="C75" s="31"/>
      <c r="D75" s="188" t="s">
        <v>60</v>
      </c>
      <c r="E75" s="193"/>
      <c r="F75" s="193"/>
      <c r="G75" s="20">
        <v>200</v>
      </c>
      <c r="H75" s="52">
        <f aca="true" t="shared" si="16" ref="H75:O75">H76+H77</f>
        <v>0</v>
      </c>
      <c r="I75" s="52">
        <f t="shared" si="16"/>
        <v>0</v>
      </c>
      <c r="J75" s="52">
        <f t="shared" si="16"/>
        <v>14.97</v>
      </c>
      <c r="K75" s="52">
        <f t="shared" si="16"/>
        <v>56.85</v>
      </c>
      <c r="L75" s="52">
        <f t="shared" si="16"/>
        <v>0</v>
      </c>
      <c r="M75" s="52">
        <f t="shared" si="16"/>
        <v>0</v>
      </c>
      <c r="N75" s="52">
        <f t="shared" si="16"/>
        <v>0</v>
      </c>
      <c r="O75" s="52">
        <f t="shared" si="16"/>
        <v>0.3</v>
      </c>
      <c r="P75" s="52">
        <f>P76+P77</f>
        <v>0.045</v>
      </c>
      <c r="Q75" s="123" t="s">
        <v>179</v>
      </c>
      <c r="R75" s="43">
        <f>R76+R77</f>
        <v>457</v>
      </c>
      <c r="S75" s="43">
        <f>S76+S77</f>
        <v>1.3250000000000002</v>
      </c>
    </row>
    <row r="76" spans="2:19" ht="22.5" customHeight="1" thickBot="1">
      <c r="B76" s="1"/>
      <c r="C76" s="3"/>
      <c r="D76" s="189" t="s">
        <v>71</v>
      </c>
      <c r="E76" s="180">
        <v>1</v>
      </c>
      <c r="F76" s="180">
        <f>E76</f>
        <v>1</v>
      </c>
      <c r="G76" s="17"/>
      <c r="H76" s="54"/>
      <c r="I76" s="54"/>
      <c r="J76" s="54"/>
      <c r="K76" s="54"/>
      <c r="L76" s="54"/>
      <c r="M76" s="54"/>
      <c r="N76" s="53"/>
      <c r="O76" s="53"/>
      <c r="P76" s="53"/>
      <c r="Q76" s="22"/>
      <c r="R76" s="51">
        <v>395</v>
      </c>
      <c r="S76" s="76">
        <f t="shared" si="15"/>
        <v>0.395</v>
      </c>
    </row>
    <row r="77" spans="2:19" ht="22.5" customHeight="1" thickBot="1">
      <c r="B77" s="1"/>
      <c r="C77" s="3"/>
      <c r="D77" s="189" t="s">
        <v>18</v>
      </c>
      <c r="E77" s="180">
        <v>15</v>
      </c>
      <c r="F77" s="180">
        <f>E77</f>
        <v>15</v>
      </c>
      <c r="G77" s="17"/>
      <c r="H77" s="41"/>
      <c r="I77" s="41"/>
      <c r="J77" s="41">
        <v>14.97</v>
      </c>
      <c r="K77" s="41">
        <v>56.85</v>
      </c>
      <c r="L77" s="41"/>
      <c r="M77" s="41"/>
      <c r="N77" s="41"/>
      <c r="O77" s="41">
        <v>0.3</v>
      </c>
      <c r="P77" s="41">
        <v>0.045</v>
      </c>
      <c r="Q77" s="22"/>
      <c r="R77" s="51">
        <v>62</v>
      </c>
      <c r="S77" s="76">
        <f t="shared" si="15"/>
        <v>0.93</v>
      </c>
    </row>
    <row r="78" spans="2:19" ht="22.5" customHeight="1" hidden="1" thickBot="1">
      <c r="B78" s="212"/>
      <c r="C78" s="213"/>
      <c r="D78" s="198"/>
      <c r="E78" s="204"/>
      <c r="F78" s="204"/>
      <c r="G78" s="204"/>
      <c r="H78" s="205"/>
      <c r="I78" s="205"/>
      <c r="J78" s="205"/>
      <c r="K78" s="205"/>
      <c r="L78" s="205"/>
      <c r="M78" s="205"/>
      <c r="N78" s="205"/>
      <c r="O78" s="205"/>
      <c r="P78" s="205"/>
      <c r="Q78" s="206"/>
      <c r="R78" s="207"/>
      <c r="S78" s="208">
        <f t="shared" si="15"/>
        <v>0</v>
      </c>
    </row>
    <row r="79" spans="2:19" ht="27" customHeight="1" thickBot="1">
      <c r="B79" s="12"/>
      <c r="C79" s="13"/>
      <c r="D79" s="2" t="s">
        <v>48</v>
      </c>
      <c r="E79" s="148"/>
      <c r="F79" s="148"/>
      <c r="G79" s="148"/>
      <c r="H79" s="46">
        <f aca="true" t="shared" si="17" ref="H79:R79">SUM(H75+H71)</f>
        <v>5.364</v>
      </c>
      <c r="I79" s="46">
        <f t="shared" si="17"/>
        <v>2.21</v>
      </c>
      <c r="J79" s="46">
        <f t="shared" si="17"/>
        <v>54.480000000000004</v>
      </c>
      <c r="K79" s="46">
        <f t="shared" si="17"/>
        <v>213.29999999999998</v>
      </c>
      <c r="L79" s="46">
        <f t="shared" si="17"/>
        <v>0.083</v>
      </c>
      <c r="M79" s="46">
        <f t="shared" si="17"/>
        <v>0.0824</v>
      </c>
      <c r="N79" s="46">
        <f t="shared" si="17"/>
        <v>0</v>
      </c>
      <c r="O79" s="46">
        <f t="shared" si="17"/>
        <v>10.14</v>
      </c>
      <c r="P79" s="46">
        <f t="shared" si="17"/>
        <v>0.8540000000000001</v>
      </c>
      <c r="Q79" s="46"/>
      <c r="R79" s="46">
        <f t="shared" si="17"/>
        <v>1027.3</v>
      </c>
      <c r="S79" s="46">
        <f>SUM(S75+S71)</f>
        <v>4.8776</v>
      </c>
    </row>
    <row r="80" spans="18:19" ht="14.25">
      <c r="R80" s="73"/>
      <c r="S80" s="74"/>
    </row>
    <row r="81" ht="14.25">
      <c r="S81" s="97"/>
    </row>
    <row r="82" spans="18:19" ht="17.25">
      <c r="R82" s="115" t="s">
        <v>154</v>
      </c>
      <c r="S82" s="116">
        <f>S79+S61</f>
        <v>104.65355</v>
      </c>
    </row>
  </sheetData>
  <sheetProtection/>
  <mergeCells count="27">
    <mergeCell ref="B1:R1"/>
    <mergeCell ref="B3:B7"/>
    <mergeCell ref="C3:C7"/>
    <mergeCell ref="D3:D7"/>
    <mergeCell ref="E3:E7"/>
    <mergeCell ref="F3:F7"/>
    <mergeCell ref="G3:G7"/>
    <mergeCell ref="H3:J7"/>
    <mergeCell ref="K3:K7"/>
    <mergeCell ref="L3:N7"/>
    <mergeCell ref="O3:P7"/>
    <mergeCell ref="Q3:Q7"/>
    <mergeCell ref="R3:R7"/>
    <mergeCell ref="S3:S7"/>
    <mergeCell ref="B65:B69"/>
    <mergeCell ref="C65:C69"/>
    <mergeCell ref="D65:D69"/>
    <mergeCell ref="E65:E69"/>
    <mergeCell ref="F65:F69"/>
    <mergeCell ref="G65:G69"/>
    <mergeCell ref="S65:S69"/>
    <mergeCell ref="H65:J69"/>
    <mergeCell ref="K65:K69"/>
    <mergeCell ref="L65:N69"/>
    <mergeCell ref="O65:P69"/>
    <mergeCell ref="Q65:Q69"/>
    <mergeCell ref="R65:R69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B52">
      <selection activeCell="E12" sqref="E12"/>
    </sheetView>
  </sheetViews>
  <sheetFormatPr defaultColWidth="9.140625" defaultRowHeight="15"/>
  <cols>
    <col min="1" max="1" width="4.57421875" style="72" customWidth="1"/>
    <col min="2" max="2" width="7.8515625" style="72" customWidth="1"/>
    <col min="3" max="3" width="19.421875" style="72" customWidth="1"/>
    <col min="4" max="4" width="43.00390625" style="72" bestFit="1" customWidth="1"/>
    <col min="5" max="5" width="15.8515625" style="72" bestFit="1" customWidth="1"/>
    <col min="6" max="7" width="8.00390625" style="72" bestFit="1" customWidth="1"/>
    <col min="8" max="8" width="9.28125" style="72" bestFit="1" customWidth="1"/>
    <col min="9" max="9" width="18.28125" style="72" bestFit="1" customWidth="1"/>
    <col min="10" max="11" width="6.7109375" style="72" customWidth="1"/>
    <col min="12" max="12" width="8.00390625" style="72" bestFit="1" customWidth="1"/>
    <col min="13" max="13" width="9.28125" style="72" bestFit="1" customWidth="1"/>
    <col min="14" max="14" width="6.7109375" style="72" customWidth="1"/>
    <col min="15" max="15" width="9.140625" style="117" bestFit="1" customWidth="1"/>
  </cols>
  <sheetData>
    <row r="1" spans="2:15" ht="24">
      <c r="B1" s="289" t="s">
        <v>73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ht="18" customHeight="1" thickBot="1">
      <c r="C2" s="72" t="s">
        <v>272</v>
      </c>
    </row>
    <row r="3" spans="2:15" ht="12" customHeight="1">
      <c r="B3" s="268" t="s">
        <v>1</v>
      </c>
      <c r="C3" s="268" t="s">
        <v>55</v>
      </c>
      <c r="D3" s="268" t="s">
        <v>56</v>
      </c>
      <c r="E3" s="268" t="s">
        <v>51</v>
      </c>
      <c r="F3" s="271" t="s">
        <v>52</v>
      </c>
      <c r="G3" s="272"/>
      <c r="H3" s="273"/>
      <c r="I3" s="268" t="s">
        <v>94</v>
      </c>
      <c r="J3" s="271" t="s">
        <v>53</v>
      </c>
      <c r="K3" s="272"/>
      <c r="L3" s="273"/>
      <c r="M3" s="271" t="s">
        <v>95</v>
      </c>
      <c r="N3" s="273"/>
      <c r="O3" s="280" t="s">
        <v>155</v>
      </c>
    </row>
    <row r="4" spans="2:15" ht="15" customHeight="1">
      <c r="B4" s="269"/>
      <c r="C4" s="269"/>
      <c r="D4" s="269"/>
      <c r="E4" s="269"/>
      <c r="F4" s="274"/>
      <c r="G4" s="275"/>
      <c r="H4" s="276"/>
      <c r="I4" s="269"/>
      <c r="J4" s="274"/>
      <c r="K4" s="275"/>
      <c r="L4" s="276"/>
      <c r="M4" s="274"/>
      <c r="N4" s="276"/>
      <c r="O4" s="281"/>
    </row>
    <row r="5" spans="2:15" ht="15" customHeight="1">
      <c r="B5" s="269"/>
      <c r="C5" s="269"/>
      <c r="D5" s="269"/>
      <c r="E5" s="269"/>
      <c r="F5" s="274"/>
      <c r="G5" s="275"/>
      <c r="H5" s="276"/>
      <c r="I5" s="269"/>
      <c r="J5" s="274"/>
      <c r="K5" s="275"/>
      <c r="L5" s="276"/>
      <c r="M5" s="274"/>
      <c r="N5" s="276"/>
      <c r="O5" s="281"/>
    </row>
    <row r="6" spans="2:15" ht="15" customHeight="1">
      <c r="B6" s="269"/>
      <c r="C6" s="269"/>
      <c r="D6" s="269"/>
      <c r="E6" s="269"/>
      <c r="F6" s="274"/>
      <c r="G6" s="275"/>
      <c r="H6" s="276"/>
      <c r="I6" s="269"/>
      <c r="J6" s="274"/>
      <c r="K6" s="275"/>
      <c r="L6" s="276"/>
      <c r="M6" s="274"/>
      <c r="N6" s="276"/>
      <c r="O6" s="281"/>
    </row>
    <row r="7" spans="2:15" ht="15" customHeight="1" thickBot="1">
      <c r="B7" s="270"/>
      <c r="C7" s="270"/>
      <c r="D7" s="270"/>
      <c r="E7" s="270"/>
      <c r="F7" s="277"/>
      <c r="G7" s="278"/>
      <c r="H7" s="279"/>
      <c r="I7" s="270"/>
      <c r="J7" s="277"/>
      <c r="K7" s="278"/>
      <c r="L7" s="279"/>
      <c r="M7" s="277"/>
      <c r="N7" s="279"/>
      <c r="O7" s="282"/>
    </row>
    <row r="8" spans="2:15" ht="15.75" thickBot="1">
      <c r="B8" s="149"/>
      <c r="C8" s="148"/>
      <c r="D8" s="148"/>
      <c r="E8" s="148"/>
      <c r="F8" s="148" t="s">
        <v>6</v>
      </c>
      <c r="G8" s="148" t="s">
        <v>7</v>
      </c>
      <c r="H8" s="148" t="s">
        <v>8</v>
      </c>
      <c r="I8" s="148"/>
      <c r="J8" s="148" t="s">
        <v>9</v>
      </c>
      <c r="K8" s="148" t="s">
        <v>10</v>
      </c>
      <c r="L8" s="148" t="s">
        <v>11</v>
      </c>
      <c r="M8" s="148" t="s">
        <v>12</v>
      </c>
      <c r="N8" s="148" t="s">
        <v>13</v>
      </c>
      <c r="O8" s="131"/>
    </row>
    <row r="9" spans="1:15" s="15" customFormat="1" ht="27" customHeight="1" thickBot="1">
      <c r="A9" s="75"/>
      <c r="B9" s="21"/>
      <c r="C9" s="5" t="s">
        <v>14</v>
      </c>
      <c r="D9" s="177" t="s">
        <v>148</v>
      </c>
      <c r="E9" s="232">
        <v>80</v>
      </c>
      <c r="F9" s="59">
        <f aca="true" t="shared" si="0" ref="F9:N9">SUM(F10:F15)</f>
        <v>15.333</v>
      </c>
      <c r="G9" s="59">
        <f t="shared" si="0"/>
        <v>12.64</v>
      </c>
      <c r="H9" s="59">
        <f t="shared" si="0"/>
        <v>14.503</v>
      </c>
      <c r="I9" s="59">
        <f t="shared" si="0"/>
        <v>234.97999999999996</v>
      </c>
      <c r="J9" s="59">
        <f t="shared" si="0"/>
        <v>0.0683</v>
      </c>
      <c r="K9" s="59">
        <f t="shared" si="0"/>
        <v>0.3175</v>
      </c>
      <c r="L9" s="59">
        <f t="shared" si="0"/>
        <v>0.525</v>
      </c>
      <c r="M9" s="59">
        <f t="shared" si="0"/>
        <v>120.89999999999999</v>
      </c>
      <c r="N9" s="59">
        <f t="shared" si="0"/>
        <v>1.027</v>
      </c>
      <c r="O9" s="132">
        <v>10</v>
      </c>
    </row>
    <row r="10" spans="2:15" ht="24" customHeight="1" thickBot="1">
      <c r="B10" s="1"/>
      <c r="C10" s="3"/>
      <c r="D10" s="175" t="s">
        <v>58</v>
      </c>
      <c r="E10" s="252"/>
      <c r="F10" s="41">
        <v>10.8</v>
      </c>
      <c r="G10" s="41">
        <v>5.4</v>
      </c>
      <c r="H10" s="41">
        <v>1.8</v>
      </c>
      <c r="I10" s="41">
        <v>101.4</v>
      </c>
      <c r="J10" s="41">
        <v>0.024</v>
      </c>
      <c r="K10" s="41">
        <v>0.18</v>
      </c>
      <c r="L10" s="41">
        <v>0.3</v>
      </c>
      <c r="M10" s="41">
        <v>98.4</v>
      </c>
      <c r="N10" s="41">
        <v>0.276</v>
      </c>
      <c r="O10" s="22"/>
    </row>
    <row r="11" spans="2:15" ht="24" customHeight="1" thickBot="1">
      <c r="B11" s="28"/>
      <c r="C11" s="29"/>
      <c r="D11" s="175" t="s">
        <v>88</v>
      </c>
      <c r="E11" s="252"/>
      <c r="F11" s="41">
        <v>1.03</v>
      </c>
      <c r="G11" s="41">
        <v>0.1</v>
      </c>
      <c r="H11" s="41">
        <v>6.79</v>
      </c>
      <c r="I11" s="41">
        <v>32.8</v>
      </c>
      <c r="J11" s="41">
        <v>0.014</v>
      </c>
      <c r="K11" s="41">
        <v>0.004</v>
      </c>
      <c r="L11" s="41"/>
      <c r="M11" s="41">
        <v>2</v>
      </c>
      <c r="N11" s="41">
        <v>0.096</v>
      </c>
      <c r="O11" s="22"/>
    </row>
    <row r="12" spans="2:15" ht="24" customHeight="1" thickBot="1">
      <c r="B12" s="28"/>
      <c r="C12" s="29"/>
      <c r="D12" s="175" t="s">
        <v>17</v>
      </c>
      <c r="E12" s="252"/>
      <c r="F12" s="41">
        <v>0.035</v>
      </c>
      <c r="G12" s="41">
        <v>3.9</v>
      </c>
      <c r="H12" s="41">
        <v>0.05</v>
      </c>
      <c r="I12" s="41">
        <v>35.45</v>
      </c>
      <c r="J12" s="41">
        <v>0.0075</v>
      </c>
      <c r="K12" s="41">
        <v>0.006</v>
      </c>
      <c r="L12" s="41"/>
      <c r="M12" s="41">
        <v>0.6</v>
      </c>
      <c r="N12" s="41">
        <v>0.01</v>
      </c>
      <c r="O12" s="22"/>
    </row>
    <row r="13" spans="2:15" ht="24" customHeight="1" thickBot="1">
      <c r="B13" s="28"/>
      <c r="C13" s="29"/>
      <c r="D13" s="175" t="s">
        <v>36</v>
      </c>
      <c r="E13" s="9"/>
      <c r="F13" s="41">
        <v>0.42</v>
      </c>
      <c r="G13" s="41">
        <v>0.48</v>
      </c>
      <c r="H13" s="41">
        <v>0.705</v>
      </c>
      <c r="I13" s="41">
        <v>8.7</v>
      </c>
      <c r="J13" s="41">
        <v>0.006</v>
      </c>
      <c r="K13" s="41">
        <v>0.0225</v>
      </c>
      <c r="L13" s="41">
        <v>0.225</v>
      </c>
      <c r="M13" s="41">
        <v>18.6</v>
      </c>
      <c r="N13" s="41">
        <v>0.03</v>
      </c>
      <c r="O13" s="129"/>
    </row>
    <row r="14" spans="1:15" s="4" customFormat="1" ht="24" customHeight="1" thickBot="1">
      <c r="A14" s="72"/>
      <c r="B14" s="40"/>
      <c r="C14" s="27"/>
      <c r="D14" s="175" t="s">
        <v>44</v>
      </c>
      <c r="E14" s="9"/>
      <c r="F14" s="41">
        <v>3.048</v>
      </c>
      <c r="G14" s="41">
        <v>2.76</v>
      </c>
      <c r="H14" s="41">
        <v>0.168</v>
      </c>
      <c r="I14" s="41">
        <v>37.68</v>
      </c>
      <c r="J14" s="41">
        <v>0.0168</v>
      </c>
      <c r="K14" s="41">
        <v>0.105</v>
      </c>
      <c r="L14" s="41"/>
      <c r="M14" s="41">
        <v>1.2</v>
      </c>
      <c r="N14" s="41">
        <v>0.6</v>
      </c>
      <c r="O14" s="22"/>
    </row>
    <row r="15" spans="1:15" s="4" customFormat="1" ht="24" customHeight="1" thickBot="1">
      <c r="A15" s="72"/>
      <c r="B15" s="40"/>
      <c r="C15" s="27"/>
      <c r="D15" s="175" t="s">
        <v>18</v>
      </c>
      <c r="E15" s="9"/>
      <c r="F15" s="41"/>
      <c r="G15" s="41"/>
      <c r="H15" s="41">
        <v>4.99</v>
      </c>
      <c r="I15" s="41">
        <v>18.95</v>
      </c>
      <c r="J15" s="41"/>
      <c r="K15" s="41"/>
      <c r="L15" s="41"/>
      <c r="M15" s="41">
        <v>0.1</v>
      </c>
      <c r="N15" s="41">
        <v>0.015</v>
      </c>
      <c r="O15" s="22"/>
    </row>
    <row r="16" spans="1:15" s="139" customFormat="1" ht="27" customHeight="1" thickBot="1">
      <c r="A16" s="126"/>
      <c r="B16" s="21"/>
      <c r="C16" s="7"/>
      <c r="D16" s="173" t="s">
        <v>149</v>
      </c>
      <c r="E16" s="8">
        <v>50</v>
      </c>
      <c r="F16" s="33">
        <f>+F17</f>
        <v>0.03</v>
      </c>
      <c r="G16" s="33">
        <f aca="true" t="shared" si="1" ref="G16:N16">+G17</f>
        <v>0</v>
      </c>
      <c r="H16" s="33">
        <f t="shared" si="1"/>
        <v>0.56</v>
      </c>
      <c r="I16" s="33">
        <f t="shared" si="1"/>
        <v>2.104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0.48</v>
      </c>
      <c r="N16" s="33">
        <f t="shared" si="1"/>
        <v>0.008</v>
      </c>
      <c r="O16" s="123">
        <v>64</v>
      </c>
    </row>
    <row r="17" spans="1:15" s="4" customFormat="1" ht="27" customHeight="1" thickBot="1">
      <c r="A17" s="72"/>
      <c r="B17" s="40"/>
      <c r="C17" s="27"/>
      <c r="D17" s="175" t="s">
        <v>150</v>
      </c>
      <c r="E17" s="225"/>
      <c r="F17" s="60">
        <v>0.03</v>
      </c>
      <c r="G17" s="60"/>
      <c r="H17" s="60">
        <v>0.56</v>
      </c>
      <c r="I17" s="60">
        <v>2.104</v>
      </c>
      <c r="J17" s="60"/>
      <c r="K17" s="60"/>
      <c r="L17" s="60"/>
      <c r="M17" s="60">
        <v>0.48</v>
      </c>
      <c r="N17" s="60">
        <v>0.008</v>
      </c>
      <c r="O17" s="41"/>
    </row>
    <row r="18" spans="1:15" s="4" customFormat="1" ht="27" customHeight="1" thickBot="1">
      <c r="A18" s="72"/>
      <c r="B18" s="21"/>
      <c r="C18" s="7"/>
      <c r="D18" s="188" t="s">
        <v>60</v>
      </c>
      <c r="E18" s="8">
        <v>200</v>
      </c>
      <c r="F18" s="33">
        <f>F19+F20</f>
        <v>0</v>
      </c>
      <c r="G18" s="33">
        <f aca="true" t="shared" si="2" ref="G18:N18">G19+G20</f>
        <v>0</v>
      </c>
      <c r="H18" s="33">
        <f t="shared" si="2"/>
        <v>14.97</v>
      </c>
      <c r="I18" s="33">
        <f t="shared" si="2"/>
        <v>56.85</v>
      </c>
      <c r="J18" s="33">
        <f t="shared" si="2"/>
        <v>0</v>
      </c>
      <c r="K18" s="33">
        <f t="shared" si="2"/>
        <v>0</v>
      </c>
      <c r="L18" s="33">
        <f t="shared" si="2"/>
        <v>0</v>
      </c>
      <c r="M18" s="33">
        <f t="shared" si="2"/>
        <v>0.5</v>
      </c>
      <c r="N18" s="33">
        <f t="shared" si="2"/>
        <v>0.075</v>
      </c>
      <c r="O18" s="123" t="s">
        <v>171</v>
      </c>
    </row>
    <row r="19" spans="2:15" ht="23.25" customHeight="1" thickBot="1">
      <c r="B19" s="28"/>
      <c r="C19" s="29"/>
      <c r="D19" s="189" t="s">
        <v>61</v>
      </c>
      <c r="E19" s="224"/>
      <c r="F19" s="42"/>
      <c r="G19" s="42"/>
      <c r="H19" s="42"/>
      <c r="I19" s="42"/>
      <c r="J19" s="41"/>
      <c r="K19" s="41"/>
      <c r="L19" s="41"/>
      <c r="M19" s="41">
        <v>0.2</v>
      </c>
      <c r="N19" s="41">
        <v>0.03</v>
      </c>
      <c r="O19" s="22"/>
    </row>
    <row r="20" spans="2:15" ht="23.25" customHeight="1" thickBot="1">
      <c r="B20" s="28"/>
      <c r="C20" s="29"/>
      <c r="D20" s="189" t="s">
        <v>18</v>
      </c>
      <c r="E20" s="9"/>
      <c r="F20" s="41"/>
      <c r="G20" s="41"/>
      <c r="H20" s="41">
        <v>14.97</v>
      </c>
      <c r="I20" s="41">
        <v>56.85</v>
      </c>
      <c r="J20" s="41"/>
      <c r="K20" s="41"/>
      <c r="L20" s="41"/>
      <c r="M20" s="41">
        <v>0.3</v>
      </c>
      <c r="N20" s="41">
        <v>0.045</v>
      </c>
      <c r="O20" s="22"/>
    </row>
    <row r="21" spans="1:15" s="4" customFormat="1" ht="27" customHeight="1" thickBot="1">
      <c r="A21" s="72"/>
      <c r="B21" s="21"/>
      <c r="C21" s="7"/>
      <c r="D21" s="227" t="s">
        <v>271</v>
      </c>
      <c r="E21" s="8">
        <v>44</v>
      </c>
      <c r="F21" s="33">
        <f aca="true" t="shared" si="3" ref="F21:N21">F22+F23+F24</f>
        <v>3.9690000000000003</v>
      </c>
      <c r="G21" s="33">
        <f t="shared" si="3"/>
        <v>57.53</v>
      </c>
      <c r="H21" s="33">
        <f t="shared" si="3"/>
        <v>15.01</v>
      </c>
      <c r="I21" s="33">
        <f t="shared" si="3"/>
        <v>153.42999999999998</v>
      </c>
      <c r="J21" s="33">
        <f t="shared" si="3"/>
        <v>0.366</v>
      </c>
      <c r="K21" s="33">
        <f t="shared" si="3"/>
        <v>0.093</v>
      </c>
      <c r="L21" s="33">
        <f t="shared" si="3"/>
        <v>0</v>
      </c>
      <c r="M21" s="33">
        <f t="shared" si="3"/>
        <v>14.4</v>
      </c>
      <c r="N21" s="33">
        <f t="shared" si="3"/>
        <v>0.818</v>
      </c>
      <c r="O21" s="123" t="s">
        <v>183</v>
      </c>
    </row>
    <row r="22" spans="2:15" ht="24" customHeight="1" thickBot="1">
      <c r="B22" s="28"/>
      <c r="C22" s="29"/>
      <c r="D22" s="169" t="s">
        <v>23</v>
      </c>
      <c r="E22" s="9"/>
      <c r="F22" s="41">
        <v>2.31</v>
      </c>
      <c r="G22" s="41">
        <v>0.9</v>
      </c>
      <c r="H22" s="41">
        <v>14.94</v>
      </c>
      <c r="I22" s="41">
        <v>78.6</v>
      </c>
      <c r="J22" s="41">
        <v>0.261</v>
      </c>
      <c r="K22" s="41">
        <v>0.009</v>
      </c>
      <c r="L22" s="41"/>
      <c r="M22" s="41">
        <v>6</v>
      </c>
      <c r="N22" s="41">
        <v>0.594</v>
      </c>
      <c r="O22" s="22"/>
    </row>
    <row r="23" spans="2:15" ht="24" customHeight="1" thickBot="1">
      <c r="B23" s="28"/>
      <c r="C23" s="29"/>
      <c r="D23" s="169" t="s">
        <v>17</v>
      </c>
      <c r="E23" s="9"/>
      <c r="F23" s="41">
        <v>0.049</v>
      </c>
      <c r="G23" s="41">
        <v>54.6</v>
      </c>
      <c r="H23" s="41">
        <v>0.07</v>
      </c>
      <c r="I23" s="41">
        <v>49.63</v>
      </c>
      <c r="J23" s="41">
        <v>0.105</v>
      </c>
      <c r="K23" s="41">
        <v>0.084</v>
      </c>
      <c r="L23" s="41"/>
      <c r="M23" s="41">
        <v>8.4</v>
      </c>
      <c r="N23" s="41">
        <v>0.14</v>
      </c>
      <c r="O23" s="22"/>
    </row>
    <row r="24" spans="2:15" ht="24" customHeight="1" thickBot="1">
      <c r="B24" s="1"/>
      <c r="C24" s="3"/>
      <c r="D24" s="169" t="s">
        <v>110</v>
      </c>
      <c r="E24" s="9"/>
      <c r="F24" s="41">
        <v>1.61</v>
      </c>
      <c r="G24" s="41">
        <v>2.03</v>
      </c>
      <c r="H24" s="41"/>
      <c r="I24" s="41">
        <v>25.2</v>
      </c>
      <c r="J24" s="41"/>
      <c r="K24" s="41"/>
      <c r="L24" s="41"/>
      <c r="M24" s="41"/>
      <c r="N24" s="41">
        <v>0.084</v>
      </c>
      <c r="O24" s="22"/>
    </row>
    <row r="25" spans="1:15" s="4" customFormat="1" ht="27" customHeight="1" thickBot="1">
      <c r="A25" s="72"/>
      <c r="B25" s="21"/>
      <c r="C25" s="5" t="s">
        <v>24</v>
      </c>
      <c r="D25" s="185" t="s">
        <v>25</v>
      </c>
      <c r="E25" s="8">
        <v>164</v>
      </c>
      <c r="F25" s="33">
        <v>0.5</v>
      </c>
      <c r="G25" s="33"/>
      <c r="H25" s="33">
        <v>13.8</v>
      </c>
      <c r="I25" s="33">
        <v>57</v>
      </c>
      <c r="J25" s="33"/>
      <c r="K25" s="33"/>
      <c r="L25" s="33"/>
      <c r="M25" s="33"/>
      <c r="N25" s="33"/>
      <c r="O25" s="119" t="s">
        <v>203</v>
      </c>
    </row>
    <row r="26" spans="1:15" s="4" customFormat="1" ht="27" customHeight="1" hidden="1" thickBot="1">
      <c r="A26" s="72"/>
      <c r="B26" s="21"/>
      <c r="C26" s="5"/>
      <c r="D26" s="185"/>
      <c r="E26" s="8"/>
      <c r="F26" s="33"/>
      <c r="G26" s="33"/>
      <c r="H26" s="33"/>
      <c r="I26" s="33"/>
      <c r="J26" s="33"/>
      <c r="K26" s="33"/>
      <c r="L26" s="33"/>
      <c r="M26" s="33"/>
      <c r="N26" s="33"/>
      <c r="O26" s="123"/>
    </row>
    <row r="27" spans="1:15" s="4" customFormat="1" ht="37.5" customHeight="1" thickBot="1">
      <c r="A27" s="72"/>
      <c r="B27" s="21"/>
      <c r="C27" s="5" t="s">
        <v>26</v>
      </c>
      <c r="D27" s="167" t="s">
        <v>27</v>
      </c>
      <c r="E27" s="30">
        <v>47</v>
      </c>
      <c r="F27" s="59">
        <v>2</v>
      </c>
      <c r="G27" s="59">
        <v>5.1</v>
      </c>
      <c r="H27" s="59">
        <v>15</v>
      </c>
      <c r="I27" s="59">
        <f>SUM(I28:I29)</f>
        <v>62.150000000000006</v>
      </c>
      <c r="J27" s="59">
        <v>0</v>
      </c>
      <c r="K27" s="59">
        <v>0.04</v>
      </c>
      <c r="L27" s="59">
        <v>0</v>
      </c>
      <c r="M27" s="59">
        <v>37</v>
      </c>
      <c r="N27" s="59">
        <v>1.4</v>
      </c>
      <c r="O27" s="123" t="s">
        <v>158</v>
      </c>
    </row>
    <row r="28" spans="2:15" ht="24" customHeight="1" thickBot="1">
      <c r="B28" s="28"/>
      <c r="C28" s="29"/>
      <c r="D28" s="169" t="s">
        <v>28</v>
      </c>
      <c r="E28" s="9"/>
      <c r="F28" s="41">
        <v>0.6</v>
      </c>
      <c r="G28" s="41">
        <v>0.04</v>
      </c>
      <c r="H28" s="41">
        <v>3.52</v>
      </c>
      <c r="I28" s="41">
        <v>17.2</v>
      </c>
      <c r="J28" s="41"/>
      <c r="K28" s="41">
        <v>0.016</v>
      </c>
      <c r="L28" s="41"/>
      <c r="M28" s="41">
        <v>14.8</v>
      </c>
      <c r="N28" s="41">
        <v>0.56</v>
      </c>
      <c r="O28" s="22"/>
    </row>
    <row r="29" spans="2:15" ht="22.5" customHeight="1" thickBot="1">
      <c r="B29" s="28"/>
      <c r="C29" s="29"/>
      <c r="D29" s="169" t="s">
        <v>29</v>
      </c>
      <c r="E29" s="9"/>
      <c r="F29" s="41"/>
      <c r="G29" s="41">
        <v>4.995</v>
      </c>
      <c r="H29" s="41"/>
      <c r="I29" s="41">
        <v>44.95</v>
      </c>
      <c r="J29" s="41"/>
      <c r="K29" s="41"/>
      <c r="L29" s="41"/>
      <c r="M29" s="41"/>
      <c r="N29" s="41"/>
      <c r="O29" s="22"/>
    </row>
    <row r="30" spans="2:15" ht="27" customHeight="1" thickBot="1">
      <c r="B30" s="21"/>
      <c r="C30" s="36"/>
      <c r="D30" s="177" t="s">
        <v>102</v>
      </c>
      <c r="E30" s="30">
        <v>250</v>
      </c>
      <c r="F30" s="59">
        <f aca="true" t="shared" si="4" ref="F30:N30">SUM(F31:F39)</f>
        <v>9.639000000000001</v>
      </c>
      <c r="G30" s="59">
        <f t="shared" si="4"/>
        <v>8.98</v>
      </c>
      <c r="H30" s="59">
        <f t="shared" si="4"/>
        <v>18.274</v>
      </c>
      <c r="I30" s="59">
        <f t="shared" si="4"/>
        <v>240.695</v>
      </c>
      <c r="J30" s="59">
        <f t="shared" si="4"/>
        <v>0.07850000000000001</v>
      </c>
      <c r="K30" s="59">
        <f t="shared" si="4"/>
        <v>0.0738</v>
      </c>
      <c r="L30" s="59">
        <f t="shared" si="4"/>
        <v>0.52</v>
      </c>
      <c r="M30" s="59">
        <f t="shared" si="4"/>
        <v>13.360000000000001</v>
      </c>
      <c r="N30" s="59">
        <f t="shared" si="4"/>
        <v>1.0630000000000002</v>
      </c>
      <c r="O30" s="132" t="s">
        <v>188</v>
      </c>
    </row>
    <row r="31" spans="2:15" ht="27" customHeight="1" thickBot="1">
      <c r="B31" s="28"/>
      <c r="C31" s="29"/>
      <c r="D31" s="175" t="s">
        <v>84</v>
      </c>
      <c r="E31" s="204"/>
      <c r="F31" s="228">
        <v>4.368</v>
      </c>
      <c r="G31" s="228">
        <v>4.416</v>
      </c>
      <c r="H31" s="228">
        <v>0.168</v>
      </c>
      <c r="I31" s="228">
        <v>57.84</v>
      </c>
      <c r="J31" s="228">
        <v>0.019</v>
      </c>
      <c r="K31" s="228">
        <v>0.036</v>
      </c>
      <c r="L31" s="228">
        <v>0</v>
      </c>
      <c r="M31" s="228">
        <v>4.08</v>
      </c>
      <c r="N31" s="228">
        <v>0.384</v>
      </c>
      <c r="O31" s="22"/>
    </row>
    <row r="32" spans="2:15" ht="27" customHeight="1" thickBot="1">
      <c r="B32" s="28"/>
      <c r="C32" s="29"/>
      <c r="D32" s="175" t="s">
        <v>99</v>
      </c>
      <c r="E32" s="9"/>
      <c r="F32" s="41">
        <v>4.2</v>
      </c>
      <c r="G32" s="41">
        <v>0.4</v>
      </c>
      <c r="H32" s="41">
        <v>9.8</v>
      </c>
      <c r="I32" s="41">
        <v>109.24</v>
      </c>
      <c r="J32" s="41"/>
      <c r="K32" s="41"/>
      <c r="L32" s="41"/>
      <c r="M32" s="41"/>
      <c r="N32" s="41"/>
      <c r="O32" s="22"/>
    </row>
    <row r="33" spans="2:15" ht="27" customHeight="1" thickBot="1">
      <c r="B33" s="28"/>
      <c r="C33" s="29"/>
      <c r="D33" s="175" t="s">
        <v>33</v>
      </c>
      <c r="E33" s="9"/>
      <c r="F33" s="41">
        <v>0.84</v>
      </c>
      <c r="G33" s="41">
        <v>0.168</v>
      </c>
      <c r="H33" s="41">
        <v>7.266</v>
      </c>
      <c r="I33" s="41">
        <v>33.6</v>
      </c>
      <c r="J33" s="41">
        <v>0.05</v>
      </c>
      <c r="K33" s="41">
        <v>0.029</v>
      </c>
      <c r="L33" s="41"/>
      <c r="M33" s="41">
        <v>4.2</v>
      </c>
      <c r="N33" s="41">
        <v>0.378</v>
      </c>
      <c r="O33" s="22"/>
    </row>
    <row r="34" spans="2:15" ht="27" customHeight="1" thickBot="1">
      <c r="B34" s="28"/>
      <c r="C34" s="29"/>
      <c r="D34" s="175" t="s">
        <v>64</v>
      </c>
      <c r="E34" s="9"/>
      <c r="F34" s="41">
        <v>0.056</v>
      </c>
      <c r="G34" s="41"/>
      <c r="H34" s="41">
        <v>0.364</v>
      </c>
      <c r="I34" s="41">
        <v>1.64</v>
      </c>
      <c r="J34" s="41"/>
      <c r="K34" s="41">
        <v>0.0008</v>
      </c>
      <c r="L34" s="41">
        <v>0.36</v>
      </c>
      <c r="M34" s="41">
        <v>1.24</v>
      </c>
      <c r="N34" s="41">
        <v>0.028</v>
      </c>
      <c r="O34" s="22"/>
    </row>
    <row r="35" spans="2:15" ht="27" customHeight="1" thickBot="1">
      <c r="B35" s="28"/>
      <c r="C35" s="29"/>
      <c r="D35" s="175" t="s">
        <v>62</v>
      </c>
      <c r="E35" s="9"/>
      <c r="F35" s="41">
        <v>0.052</v>
      </c>
      <c r="G35" s="41">
        <v>0.004</v>
      </c>
      <c r="H35" s="41">
        <v>0.336</v>
      </c>
      <c r="I35" s="41">
        <v>1.36</v>
      </c>
      <c r="J35" s="41">
        <v>0.002</v>
      </c>
      <c r="K35" s="41">
        <v>0.002</v>
      </c>
      <c r="L35" s="41">
        <v>0.16</v>
      </c>
      <c r="M35" s="41">
        <v>2.04</v>
      </c>
      <c r="N35" s="41">
        <v>0.03</v>
      </c>
      <c r="O35" s="22"/>
    </row>
    <row r="36" spans="2:15" ht="27" customHeight="1" thickBot="1">
      <c r="B36" s="28"/>
      <c r="C36" s="29"/>
      <c r="D36" s="175" t="s">
        <v>17</v>
      </c>
      <c r="E36" s="252"/>
      <c r="F36" s="41">
        <v>0.035</v>
      </c>
      <c r="G36" s="41">
        <v>3.9</v>
      </c>
      <c r="H36" s="41">
        <v>0.05</v>
      </c>
      <c r="I36" s="41">
        <v>35.45</v>
      </c>
      <c r="J36" s="41">
        <v>0.0075</v>
      </c>
      <c r="K36" s="41">
        <v>0.006</v>
      </c>
      <c r="L36" s="41"/>
      <c r="M36" s="41">
        <v>0.6</v>
      </c>
      <c r="N36" s="41">
        <v>0.01</v>
      </c>
      <c r="O36" s="22"/>
    </row>
    <row r="37" spans="2:15" ht="27" customHeight="1" thickBot="1">
      <c r="B37" s="28"/>
      <c r="C37" s="29"/>
      <c r="D37" s="175" t="s">
        <v>147</v>
      </c>
      <c r="E37" s="9"/>
      <c r="F37" s="41">
        <v>0.038</v>
      </c>
      <c r="G37" s="41">
        <v>0.042</v>
      </c>
      <c r="H37" s="41">
        <v>0.24</v>
      </c>
      <c r="I37" s="41">
        <v>1.565</v>
      </c>
      <c r="J37" s="41"/>
      <c r="K37" s="41"/>
      <c r="L37" s="41"/>
      <c r="M37" s="41"/>
      <c r="N37" s="41"/>
      <c r="O37" s="22"/>
    </row>
    <row r="38" spans="2:15" ht="27" customHeight="1" thickBot="1">
      <c r="B38" s="28"/>
      <c r="C38" s="29"/>
      <c r="D38" s="175" t="s">
        <v>103</v>
      </c>
      <c r="E38" s="252"/>
      <c r="F38" s="41">
        <v>0.05</v>
      </c>
      <c r="G38" s="41">
        <v>0.05</v>
      </c>
      <c r="H38" s="41">
        <v>0.05</v>
      </c>
      <c r="I38" s="41"/>
      <c r="J38" s="41"/>
      <c r="K38" s="41"/>
      <c r="L38" s="41"/>
      <c r="M38" s="41">
        <v>1.2</v>
      </c>
      <c r="N38" s="41">
        <v>0.233</v>
      </c>
      <c r="O38" s="22"/>
    </row>
    <row r="39" spans="2:15" ht="27" customHeight="1" thickBot="1">
      <c r="B39" s="28"/>
      <c r="C39" s="29"/>
      <c r="D39" s="175" t="s">
        <v>218</v>
      </c>
      <c r="E39" s="252"/>
      <c r="F39" s="41"/>
      <c r="G39" s="41"/>
      <c r="H39" s="41"/>
      <c r="I39" s="41"/>
      <c r="J39" s="41"/>
      <c r="K39" s="41"/>
      <c r="L39" s="41"/>
      <c r="M39" s="41"/>
      <c r="N39" s="41"/>
      <c r="O39" s="22"/>
    </row>
    <row r="40" spans="2:15" ht="27" customHeight="1" thickBot="1">
      <c r="B40" s="21"/>
      <c r="C40" s="36"/>
      <c r="D40" s="188" t="s">
        <v>68</v>
      </c>
      <c r="E40" s="8">
        <v>100</v>
      </c>
      <c r="F40" s="33">
        <f>F41+F42</f>
        <v>2.835</v>
      </c>
      <c r="G40" s="33">
        <f aca="true" t="shared" si="5" ref="G40:N40">G41+G42</f>
        <v>4.3</v>
      </c>
      <c r="H40" s="33">
        <f t="shared" si="5"/>
        <v>28.61</v>
      </c>
      <c r="I40" s="33">
        <f t="shared" si="5"/>
        <v>167.45</v>
      </c>
      <c r="J40" s="33">
        <f t="shared" si="5"/>
        <v>0.0395</v>
      </c>
      <c r="K40" s="33">
        <f t="shared" si="5"/>
        <v>0.022</v>
      </c>
      <c r="L40" s="33">
        <f t="shared" si="5"/>
        <v>0</v>
      </c>
      <c r="M40" s="33">
        <f t="shared" si="5"/>
        <v>3.8000000000000003</v>
      </c>
      <c r="N40" s="33">
        <f t="shared" si="5"/>
        <v>0.418</v>
      </c>
      <c r="O40" s="123" t="s">
        <v>220</v>
      </c>
    </row>
    <row r="41" spans="1:15" s="4" customFormat="1" ht="27" customHeight="1" thickBot="1">
      <c r="A41" s="72"/>
      <c r="B41" s="40"/>
      <c r="C41" s="27"/>
      <c r="D41" s="189" t="s">
        <v>69</v>
      </c>
      <c r="E41" s="9"/>
      <c r="F41" s="41">
        <v>2.8</v>
      </c>
      <c r="G41" s="41">
        <v>0.4</v>
      </c>
      <c r="H41" s="41">
        <v>28.56</v>
      </c>
      <c r="I41" s="41">
        <v>132</v>
      </c>
      <c r="J41" s="41">
        <v>0.032</v>
      </c>
      <c r="K41" s="41">
        <v>0.016</v>
      </c>
      <c r="L41" s="41"/>
      <c r="M41" s="41">
        <v>3.2</v>
      </c>
      <c r="N41" s="41">
        <v>0.408</v>
      </c>
      <c r="O41" s="22"/>
    </row>
    <row r="42" spans="2:15" ht="27" customHeight="1" thickBot="1">
      <c r="B42" s="28"/>
      <c r="C42" s="29"/>
      <c r="D42" s="189" t="s">
        <v>17</v>
      </c>
      <c r="E42" s="252"/>
      <c r="F42" s="41">
        <v>0.035</v>
      </c>
      <c r="G42" s="41">
        <v>3.9</v>
      </c>
      <c r="H42" s="41">
        <v>0.05</v>
      </c>
      <c r="I42" s="41">
        <v>35.45</v>
      </c>
      <c r="J42" s="41">
        <v>0.0075</v>
      </c>
      <c r="K42" s="41">
        <v>0.006</v>
      </c>
      <c r="L42" s="41"/>
      <c r="M42" s="41">
        <v>0.6</v>
      </c>
      <c r="N42" s="41">
        <v>0.01</v>
      </c>
      <c r="O42" s="22"/>
    </row>
    <row r="43" spans="2:15" ht="23.25" customHeight="1" thickBot="1">
      <c r="B43" s="151"/>
      <c r="C43" s="36"/>
      <c r="D43" s="171" t="s">
        <v>131</v>
      </c>
      <c r="E43" s="8">
        <v>90</v>
      </c>
      <c r="F43" s="33">
        <v>11</v>
      </c>
      <c r="G43" s="33">
        <v>23.9</v>
      </c>
      <c r="H43" s="33">
        <v>1.6</v>
      </c>
      <c r="I43" s="33">
        <v>186.2</v>
      </c>
      <c r="J43" s="33"/>
      <c r="K43" s="33">
        <v>0.16</v>
      </c>
      <c r="L43" s="33"/>
      <c r="M43" s="33">
        <v>35</v>
      </c>
      <c r="N43" s="33">
        <v>1.8</v>
      </c>
      <c r="O43" s="123" t="s">
        <v>221</v>
      </c>
    </row>
    <row r="44" spans="2:15" ht="27" customHeight="1" thickBot="1">
      <c r="B44" s="21"/>
      <c r="C44" s="36"/>
      <c r="D44" s="171" t="s">
        <v>134</v>
      </c>
      <c r="E44" s="8">
        <v>200</v>
      </c>
      <c r="F44" s="33">
        <f>F45+F46</f>
        <v>0.32</v>
      </c>
      <c r="G44" s="33">
        <f aca="true" t="shared" si="6" ref="G44:N44">G45+G46</f>
        <v>0.4</v>
      </c>
      <c r="H44" s="33">
        <f t="shared" si="6"/>
        <v>20.01</v>
      </c>
      <c r="I44" s="33">
        <f t="shared" si="6"/>
        <v>76.13</v>
      </c>
      <c r="J44" s="33">
        <f t="shared" si="6"/>
        <v>0</v>
      </c>
      <c r="K44" s="33">
        <f t="shared" si="6"/>
        <v>0</v>
      </c>
      <c r="L44" s="33">
        <f t="shared" si="6"/>
        <v>0.08</v>
      </c>
      <c r="M44" s="33">
        <f t="shared" si="6"/>
        <v>4.7</v>
      </c>
      <c r="N44" s="33">
        <f t="shared" si="6"/>
        <v>0.2445</v>
      </c>
      <c r="O44" s="123" t="s">
        <v>200</v>
      </c>
    </row>
    <row r="45" spans="2:15" ht="27" customHeight="1" thickBot="1">
      <c r="B45" s="28"/>
      <c r="C45" s="29"/>
      <c r="D45" s="175" t="s">
        <v>135</v>
      </c>
      <c r="E45" s="9"/>
      <c r="F45" s="41">
        <v>0.32</v>
      </c>
      <c r="G45" s="41">
        <v>0.4</v>
      </c>
      <c r="H45" s="41">
        <v>5.04</v>
      </c>
      <c r="I45" s="41">
        <v>19.28</v>
      </c>
      <c r="J45" s="41"/>
      <c r="K45" s="41"/>
      <c r="L45" s="41">
        <v>0.08</v>
      </c>
      <c r="M45" s="41">
        <v>4.4</v>
      </c>
      <c r="N45" s="41">
        <v>0.24</v>
      </c>
      <c r="O45" s="22"/>
    </row>
    <row r="46" spans="1:15" s="4" customFormat="1" ht="27" customHeight="1" thickBot="1">
      <c r="A46" s="72"/>
      <c r="B46" s="40"/>
      <c r="C46" s="27"/>
      <c r="D46" s="175" t="s">
        <v>18</v>
      </c>
      <c r="E46" s="9"/>
      <c r="F46" s="41"/>
      <c r="G46" s="41"/>
      <c r="H46" s="41">
        <v>14.97</v>
      </c>
      <c r="I46" s="41">
        <v>56.85</v>
      </c>
      <c r="J46" s="41"/>
      <c r="K46" s="41"/>
      <c r="L46" s="41"/>
      <c r="M46" s="41">
        <v>0.3</v>
      </c>
      <c r="N46" s="41">
        <v>0.0045</v>
      </c>
      <c r="O46" s="22"/>
    </row>
    <row r="47" spans="2:15" ht="27" customHeight="1" thickBot="1">
      <c r="B47" s="21"/>
      <c r="C47" s="36"/>
      <c r="D47" s="171" t="s">
        <v>41</v>
      </c>
      <c r="E47" s="8">
        <v>40</v>
      </c>
      <c r="F47" s="33">
        <v>2.64</v>
      </c>
      <c r="G47" s="33">
        <v>0.48</v>
      </c>
      <c r="H47" s="33">
        <v>13.6</v>
      </c>
      <c r="I47" s="33">
        <v>72.4</v>
      </c>
      <c r="J47" s="33">
        <v>0.07</v>
      </c>
      <c r="K47" s="33">
        <v>0.03</v>
      </c>
      <c r="L47" s="33"/>
      <c r="M47" s="33">
        <v>14</v>
      </c>
      <c r="N47" s="33">
        <v>1.5</v>
      </c>
      <c r="O47" s="123" t="s">
        <v>162</v>
      </c>
    </row>
    <row r="48" spans="1:15" s="4" customFormat="1" ht="27" customHeight="1" thickBot="1">
      <c r="A48" s="72"/>
      <c r="B48" s="21"/>
      <c r="C48" s="5" t="s">
        <v>42</v>
      </c>
      <c r="D48" s="177" t="s">
        <v>245</v>
      </c>
      <c r="E48" s="30">
        <v>80</v>
      </c>
      <c r="F48" s="59">
        <f aca="true" t="shared" si="7" ref="F48:N48">F49+F50+F51+F52+F53</f>
        <v>6.279999999999999</v>
      </c>
      <c r="G48" s="59">
        <f t="shared" si="7"/>
        <v>9.875</v>
      </c>
      <c r="H48" s="59">
        <f t="shared" si="7"/>
        <v>31.62</v>
      </c>
      <c r="I48" s="59">
        <f>SUM(I49:I53)</f>
        <v>233.95000000000002</v>
      </c>
      <c r="J48" s="59">
        <f t="shared" si="7"/>
        <v>0.10799999999999998</v>
      </c>
      <c r="K48" s="59">
        <f t="shared" si="7"/>
        <v>0.357</v>
      </c>
      <c r="L48" s="59">
        <f t="shared" si="7"/>
        <v>1.35</v>
      </c>
      <c r="M48" s="59">
        <f t="shared" si="7"/>
        <v>117.2</v>
      </c>
      <c r="N48" s="59">
        <f t="shared" si="7"/>
        <v>0.718</v>
      </c>
      <c r="O48" s="132" t="s">
        <v>193</v>
      </c>
    </row>
    <row r="49" spans="1:15" s="111" customFormat="1" ht="24" customHeight="1" thickBot="1">
      <c r="A49" s="77"/>
      <c r="B49" s="40"/>
      <c r="C49" s="26"/>
      <c r="D49" s="175" t="s">
        <v>59</v>
      </c>
      <c r="E49" s="9"/>
      <c r="F49" s="41">
        <v>3.09</v>
      </c>
      <c r="G49" s="41">
        <v>1.4</v>
      </c>
      <c r="H49" s="41">
        <v>17.37</v>
      </c>
      <c r="I49" s="41">
        <v>121.44</v>
      </c>
      <c r="J49" s="41">
        <v>0.072</v>
      </c>
      <c r="K49" s="41">
        <v>0.192</v>
      </c>
      <c r="L49" s="41"/>
      <c r="M49" s="41">
        <v>6</v>
      </c>
      <c r="N49" s="41">
        <v>0.288</v>
      </c>
      <c r="O49" s="22"/>
    </row>
    <row r="50" spans="1:15" s="111" customFormat="1" ht="24" customHeight="1" thickBot="1">
      <c r="A50" s="77"/>
      <c r="B50" s="40"/>
      <c r="C50" s="26"/>
      <c r="D50" s="175" t="s">
        <v>44</v>
      </c>
      <c r="E50" s="9"/>
      <c r="F50" s="41">
        <v>0.67</v>
      </c>
      <c r="G50" s="41">
        <v>0.6</v>
      </c>
      <c r="H50" s="41">
        <v>0.04</v>
      </c>
      <c r="I50" s="41">
        <v>8.3</v>
      </c>
      <c r="J50" s="41"/>
      <c r="K50" s="41">
        <v>0.03</v>
      </c>
      <c r="L50" s="41"/>
      <c r="M50" s="41"/>
      <c r="N50" s="41">
        <v>0.22</v>
      </c>
      <c r="O50" s="22"/>
    </row>
    <row r="51" spans="1:15" s="111" customFormat="1" ht="24" customHeight="1" thickBot="1">
      <c r="A51" s="77"/>
      <c r="B51" s="40"/>
      <c r="C51" s="26"/>
      <c r="D51" s="175" t="s">
        <v>36</v>
      </c>
      <c r="E51" s="265"/>
      <c r="F51" s="63">
        <v>2.52</v>
      </c>
      <c r="G51" s="63">
        <v>2.88</v>
      </c>
      <c r="H51" s="63">
        <v>4.23</v>
      </c>
      <c r="I51" s="63">
        <v>21.36</v>
      </c>
      <c r="J51" s="63">
        <v>0.036</v>
      </c>
      <c r="K51" s="63">
        <v>0.135</v>
      </c>
      <c r="L51" s="63">
        <v>1.35</v>
      </c>
      <c r="M51" s="63">
        <v>111</v>
      </c>
      <c r="N51" s="63">
        <v>0.18</v>
      </c>
      <c r="O51" s="129"/>
    </row>
    <row r="52" spans="1:15" s="111" customFormat="1" ht="24" customHeight="1" thickBot="1">
      <c r="A52" s="77"/>
      <c r="B52" s="40"/>
      <c r="C52" s="26"/>
      <c r="D52" s="175" t="s">
        <v>29</v>
      </c>
      <c r="E52" s="9"/>
      <c r="F52" s="41"/>
      <c r="G52" s="41">
        <v>4.995</v>
      </c>
      <c r="H52" s="41"/>
      <c r="I52" s="41">
        <v>44.95</v>
      </c>
      <c r="J52" s="41"/>
      <c r="K52" s="41"/>
      <c r="L52" s="41"/>
      <c r="M52" s="41"/>
      <c r="N52" s="41"/>
      <c r="O52" s="22"/>
    </row>
    <row r="53" spans="1:15" s="111" customFormat="1" ht="24" customHeight="1" thickBot="1">
      <c r="A53" s="77"/>
      <c r="B53" s="40"/>
      <c r="C53" s="26"/>
      <c r="D53" s="175" t="s">
        <v>18</v>
      </c>
      <c r="E53" s="9"/>
      <c r="F53" s="41"/>
      <c r="G53" s="41"/>
      <c r="H53" s="41">
        <v>9.98</v>
      </c>
      <c r="I53" s="41">
        <v>37.9</v>
      </c>
      <c r="J53" s="41"/>
      <c r="K53" s="41"/>
      <c r="L53" s="41"/>
      <c r="M53" s="41">
        <v>0.2</v>
      </c>
      <c r="N53" s="41">
        <v>0.03</v>
      </c>
      <c r="O53" s="22"/>
    </row>
    <row r="54" spans="1:15" s="4" customFormat="1" ht="27" customHeight="1" thickBot="1">
      <c r="A54" s="72"/>
      <c r="B54" s="21"/>
      <c r="C54" s="5"/>
      <c r="D54" s="171" t="s">
        <v>142</v>
      </c>
      <c r="E54" s="8">
        <v>200</v>
      </c>
      <c r="F54" s="33">
        <f aca="true" t="shared" si="8" ref="F54:N54">F55+F56</f>
        <v>0</v>
      </c>
      <c r="G54" s="33">
        <f t="shared" si="8"/>
        <v>0</v>
      </c>
      <c r="H54" s="33">
        <f t="shared" si="8"/>
        <v>14.97</v>
      </c>
      <c r="I54" s="33">
        <f t="shared" si="8"/>
        <v>56.85</v>
      </c>
      <c r="J54" s="33">
        <f t="shared" si="8"/>
        <v>0</v>
      </c>
      <c r="K54" s="33">
        <f t="shared" si="8"/>
        <v>0</v>
      </c>
      <c r="L54" s="33">
        <f t="shared" si="8"/>
        <v>0</v>
      </c>
      <c r="M54" s="33">
        <f t="shared" si="8"/>
        <v>0.3</v>
      </c>
      <c r="N54" s="33">
        <f t="shared" si="8"/>
        <v>0.0045</v>
      </c>
      <c r="O54" s="123" t="s">
        <v>195</v>
      </c>
    </row>
    <row r="55" spans="1:15" s="4" customFormat="1" ht="24" customHeight="1" thickBot="1">
      <c r="A55" s="72"/>
      <c r="B55" s="40"/>
      <c r="C55" s="26"/>
      <c r="D55" s="175" t="s">
        <v>71</v>
      </c>
      <c r="E55" s="252"/>
      <c r="F55" s="41"/>
      <c r="G55" s="41"/>
      <c r="H55" s="41"/>
      <c r="I55" s="41"/>
      <c r="J55" s="41"/>
      <c r="K55" s="41"/>
      <c r="L55" s="41"/>
      <c r="M55" s="41"/>
      <c r="N55" s="41"/>
      <c r="O55" s="22"/>
    </row>
    <row r="56" spans="2:15" ht="24" customHeight="1" thickBot="1">
      <c r="B56" s="40"/>
      <c r="C56" s="108"/>
      <c r="D56" s="175" t="s">
        <v>21</v>
      </c>
      <c r="E56" s="252"/>
      <c r="F56" s="41"/>
      <c r="G56" s="41"/>
      <c r="H56" s="41">
        <v>14.97</v>
      </c>
      <c r="I56" s="41">
        <v>56.85</v>
      </c>
      <c r="J56" s="41"/>
      <c r="K56" s="41"/>
      <c r="L56" s="41"/>
      <c r="M56" s="41">
        <v>0.3</v>
      </c>
      <c r="N56" s="41">
        <v>0.0045</v>
      </c>
      <c r="O56" s="22"/>
    </row>
    <row r="57" spans="2:15" ht="21" customHeight="1" thickBot="1">
      <c r="B57" s="12"/>
      <c r="C57" s="2"/>
      <c r="D57" s="2" t="s">
        <v>48</v>
      </c>
      <c r="E57" s="148"/>
      <c r="F57" s="42">
        <v>45.28</v>
      </c>
      <c r="G57" s="42">
        <v>59.58</v>
      </c>
      <c r="H57" s="42">
        <v>169.26</v>
      </c>
      <c r="I57" s="42">
        <f>SUM(I54+I48+I47+I44+I43+I40+I30+I27+I26+I25+I21+I18+I16+I9)</f>
        <v>1600.189</v>
      </c>
      <c r="J57" s="42">
        <f>SUM(J54+J48+J47+J44+J43+J40+J30+J27+J26+J25+J21+J18+J16+J9)</f>
        <v>0.7303000000000001</v>
      </c>
      <c r="K57" s="42">
        <f>SUM(K54+K48+K47+K44+K43+K40+K30+K27+K26+K25+K21+K18+K16+K9)</f>
        <v>1.0933000000000002</v>
      </c>
      <c r="L57" s="42">
        <f>SUM(L54+L48+L47+L44+L43+L40+L30+L27+L21+L18+L16+L9)</f>
        <v>2.475</v>
      </c>
      <c r="M57" s="42">
        <f>SUM(M54+M47+M44+M43+M40+M30+M27+M21+M18+M16+M9)</f>
        <v>244.44</v>
      </c>
      <c r="N57" s="42">
        <f>SUM(N54+N48+N47+N44+N43+N40+N30+N27+N21+N18+N16+N9)</f>
        <v>9.075999999999999</v>
      </c>
      <c r="O57" s="124"/>
    </row>
    <row r="58" spans="2:15" ht="1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127"/>
    </row>
    <row r="59" spans="2:15" ht="1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127"/>
    </row>
    <row r="60" spans="2:15" ht="15.75" thickBo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127"/>
    </row>
    <row r="61" spans="2:15" ht="31.5" customHeight="1">
      <c r="B61" s="268" t="s">
        <v>1</v>
      </c>
      <c r="C61" s="268" t="s">
        <v>55</v>
      </c>
      <c r="D61" s="268" t="s">
        <v>56</v>
      </c>
      <c r="E61" s="268" t="s">
        <v>51</v>
      </c>
      <c r="F61" s="271" t="s">
        <v>4</v>
      </c>
      <c r="G61" s="292"/>
      <c r="H61" s="283"/>
      <c r="I61" s="268" t="s">
        <v>94</v>
      </c>
      <c r="J61" s="271" t="s">
        <v>53</v>
      </c>
      <c r="K61" s="292"/>
      <c r="L61" s="283"/>
      <c r="M61" s="271" t="s">
        <v>95</v>
      </c>
      <c r="N61" s="283"/>
      <c r="O61" s="280" t="s">
        <v>155</v>
      </c>
    </row>
    <row r="62" spans="2:15" ht="15" customHeight="1">
      <c r="B62" s="290"/>
      <c r="C62" s="290"/>
      <c r="D62" s="290"/>
      <c r="E62" s="269"/>
      <c r="F62" s="284"/>
      <c r="G62" s="293"/>
      <c r="H62" s="285"/>
      <c r="I62" s="269"/>
      <c r="J62" s="284"/>
      <c r="K62" s="293"/>
      <c r="L62" s="285"/>
      <c r="M62" s="284"/>
      <c r="N62" s="285"/>
      <c r="O62" s="281"/>
    </row>
    <row r="63" spans="2:15" ht="15" customHeight="1">
      <c r="B63" s="290"/>
      <c r="C63" s="290"/>
      <c r="D63" s="290"/>
      <c r="E63" s="269"/>
      <c r="F63" s="284"/>
      <c r="G63" s="293"/>
      <c r="H63" s="285"/>
      <c r="I63" s="269"/>
      <c r="J63" s="284"/>
      <c r="K63" s="293"/>
      <c r="L63" s="285"/>
      <c r="M63" s="284"/>
      <c r="N63" s="285"/>
      <c r="O63" s="281"/>
    </row>
    <row r="64" spans="2:15" ht="15" customHeight="1">
      <c r="B64" s="290"/>
      <c r="C64" s="290"/>
      <c r="D64" s="290"/>
      <c r="E64" s="269"/>
      <c r="F64" s="284"/>
      <c r="G64" s="293"/>
      <c r="H64" s="285"/>
      <c r="I64" s="269"/>
      <c r="J64" s="284"/>
      <c r="K64" s="293"/>
      <c r="L64" s="285"/>
      <c r="M64" s="284"/>
      <c r="N64" s="285"/>
      <c r="O64" s="281"/>
    </row>
    <row r="65" spans="2:15" ht="21.75" customHeight="1" thickBot="1">
      <c r="B65" s="291"/>
      <c r="C65" s="291"/>
      <c r="D65" s="291"/>
      <c r="E65" s="270"/>
      <c r="F65" s="286"/>
      <c r="G65" s="294"/>
      <c r="H65" s="287"/>
      <c r="I65" s="270"/>
      <c r="J65" s="286"/>
      <c r="K65" s="294"/>
      <c r="L65" s="287"/>
      <c r="M65" s="286"/>
      <c r="N65" s="287"/>
      <c r="O65" s="282"/>
    </row>
    <row r="66" spans="2:15" ht="15.75" thickBot="1">
      <c r="B66" s="149"/>
      <c r="C66" s="148"/>
      <c r="D66" s="148"/>
      <c r="E66" s="148"/>
      <c r="F66" s="148" t="s">
        <v>6</v>
      </c>
      <c r="G66" s="148" t="s">
        <v>7</v>
      </c>
      <c r="H66" s="148" t="s">
        <v>8</v>
      </c>
      <c r="I66" s="148"/>
      <c r="J66" s="148" t="s">
        <v>9</v>
      </c>
      <c r="K66" s="148" t="s">
        <v>10</v>
      </c>
      <c r="L66" s="148" t="s">
        <v>11</v>
      </c>
      <c r="M66" s="148" t="s">
        <v>12</v>
      </c>
      <c r="N66" s="148" t="s">
        <v>13</v>
      </c>
      <c r="O66" s="131"/>
    </row>
    <row r="67" spans="2:15" ht="22.5" customHeight="1" thickBot="1">
      <c r="B67" s="21"/>
      <c r="C67" s="5" t="s">
        <v>49</v>
      </c>
      <c r="D67" s="188" t="s">
        <v>70</v>
      </c>
      <c r="E67" s="20">
        <v>50</v>
      </c>
      <c r="F67" s="43">
        <f aca="true" t="shared" si="9" ref="F67:N67">SUM(F68:F71)</f>
        <v>7.832</v>
      </c>
      <c r="G67" s="43">
        <f t="shared" si="9"/>
        <v>8.349</v>
      </c>
      <c r="H67" s="43">
        <f t="shared" si="9"/>
        <v>4.73</v>
      </c>
      <c r="I67" s="43">
        <f t="shared" si="9"/>
        <v>64.876</v>
      </c>
      <c r="J67" s="43">
        <f t="shared" si="9"/>
        <v>0.06300000000000001</v>
      </c>
      <c r="K67" s="43">
        <f t="shared" si="9"/>
        <v>0.27940000000000004</v>
      </c>
      <c r="L67" s="43">
        <f t="shared" si="9"/>
        <v>0.75</v>
      </c>
      <c r="M67" s="43">
        <f t="shared" si="9"/>
        <v>89.18</v>
      </c>
      <c r="N67" s="43">
        <f t="shared" si="9"/>
        <v>1.34</v>
      </c>
      <c r="O67" s="254">
        <v>38</v>
      </c>
    </row>
    <row r="68" spans="2:15" ht="22.5" customHeight="1" thickBot="1">
      <c r="B68" s="1"/>
      <c r="C68" s="3"/>
      <c r="D68" s="189" t="s">
        <v>44</v>
      </c>
      <c r="E68" s="17"/>
      <c r="F68" s="64">
        <v>6.1</v>
      </c>
      <c r="G68" s="64">
        <v>5.5</v>
      </c>
      <c r="H68" s="64">
        <v>0.33</v>
      </c>
      <c r="I68" s="64">
        <v>39.25</v>
      </c>
      <c r="J68" s="64">
        <v>0.033</v>
      </c>
      <c r="K68" s="64">
        <v>0.2</v>
      </c>
      <c r="L68" s="64"/>
      <c r="M68" s="64">
        <v>26.4</v>
      </c>
      <c r="N68" s="64">
        <v>1.2</v>
      </c>
      <c r="O68" s="22"/>
    </row>
    <row r="69" spans="2:15" ht="22.5" customHeight="1" thickBot="1">
      <c r="B69" s="1"/>
      <c r="C69" s="3"/>
      <c r="D69" s="189" t="s">
        <v>36</v>
      </c>
      <c r="E69" s="17"/>
      <c r="F69" s="53">
        <v>1.4</v>
      </c>
      <c r="G69" s="53">
        <v>1.25</v>
      </c>
      <c r="H69" s="53">
        <v>2.35</v>
      </c>
      <c r="I69" s="53">
        <v>5.34</v>
      </c>
      <c r="J69" s="53">
        <v>0.02</v>
      </c>
      <c r="K69" s="53">
        <v>0.075</v>
      </c>
      <c r="L69" s="53">
        <v>0.75</v>
      </c>
      <c r="M69" s="53">
        <v>62</v>
      </c>
      <c r="N69" s="53">
        <v>0.1</v>
      </c>
      <c r="O69" s="22"/>
    </row>
    <row r="70" spans="2:15" ht="22.5" customHeight="1" thickBot="1">
      <c r="B70" s="1"/>
      <c r="C70" s="3"/>
      <c r="D70" s="169" t="s">
        <v>17</v>
      </c>
      <c r="E70" s="252"/>
      <c r="F70" s="41">
        <v>0.014</v>
      </c>
      <c r="G70" s="41">
        <v>1.56</v>
      </c>
      <c r="H70" s="41">
        <v>0.02</v>
      </c>
      <c r="I70" s="41">
        <v>14.18</v>
      </c>
      <c r="J70" s="41">
        <v>0.003</v>
      </c>
      <c r="K70" s="41">
        <v>0.0024</v>
      </c>
      <c r="L70" s="41"/>
      <c r="M70" s="41">
        <v>0.24</v>
      </c>
      <c r="N70" s="41">
        <v>0.004</v>
      </c>
      <c r="O70" s="22"/>
    </row>
    <row r="71" spans="2:15" ht="22.5" customHeight="1" thickBot="1">
      <c r="B71" s="1"/>
      <c r="C71" s="3"/>
      <c r="D71" s="169" t="s">
        <v>43</v>
      </c>
      <c r="E71" s="17"/>
      <c r="F71" s="53">
        <v>0.318</v>
      </c>
      <c r="G71" s="53">
        <v>0.039</v>
      </c>
      <c r="H71" s="53">
        <v>2.03</v>
      </c>
      <c r="I71" s="53">
        <v>6.106</v>
      </c>
      <c r="J71" s="53">
        <v>0.007</v>
      </c>
      <c r="K71" s="53">
        <v>0.002</v>
      </c>
      <c r="L71" s="53"/>
      <c r="M71" s="53">
        <v>0.54</v>
      </c>
      <c r="N71" s="53">
        <v>0.036</v>
      </c>
      <c r="O71" s="22"/>
    </row>
    <row r="72" spans="2:15" ht="22.5" customHeight="1" thickBot="1">
      <c r="B72" s="21"/>
      <c r="C72" s="36"/>
      <c r="D72" s="171" t="s">
        <v>41</v>
      </c>
      <c r="E72" s="20">
        <v>10</v>
      </c>
      <c r="F72" s="65">
        <v>1.32</v>
      </c>
      <c r="G72" s="65">
        <v>0.24</v>
      </c>
      <c r="H72" s="65">
        <v>6.84</v>
      </c>
      <c r="I72" s="65">
        <v>18.1</v>
      </c>
      <c r="J72" s="65">
        <v>0.036</v>
      </c>
      <c r="K72" s="65">
        <v>0.016</v>
      </c>
      <c r="L72" s="65"/>
      <c r="M72" s="65">
        <v>7</v>
      </c>
      <c r="N72" s="65">
        <v>0.78</v>
      </c>
      <c r="O72" s="128" t="s">
        <v>162</v>
      </c>
    </row>
    <row r="73" spans="2:15" ht="22.5" customHeight="1" hidden="1" thickBot="1">
      <c r="B73" s="209"/>
      <c r="C73" s="210"/>
      <c r="D73" s="199"/>
      <c r="E73" s="214"/>
      <c r="F73" s="205"/>
      <c r="G73" s="205"/>
      <c r="H73" s="205"/>
      <c r="I73" s="205"/>
      <c r="J73" s="205"/>
      <c r="K73" s="205"/>
      <c r="L73" s="205"/>
      <c r="M73" s="205"/>
      <c r="N73" s="205"/>
      <c r="O73" s="206"/>
    </row>
    <row r="74" spans="2:15" ht="27" customHeight="1" thickBot="1">
      <c r="B74" s="12"/>
      <c r="C74" s="13"/>
      <c r="D74" s="2" t="s">
        <v>48</v>
      </c>
      <c r="E74" s="148"/>
      <c r="F74" s="46">
        <f aca="true" t="shared" si="10" ref="F74:N74">SUM(F67+F72)</f>
        <v>9.152</v>
      </c>
      <c r="G74" s="46">
        <f t="shared" si="10"/>
        <v>8.589</v>
      </c>
      <c r="H74" s="46">
        <f t="shared" si="10"/>
        <v>11.57</v>
      </c>
      <c r="I74" s="46">
        <f t="shared" si="10"/>
        <v>82.976</v>
      </c>
      <c r="J74" s="46">
        <f t="shared" si="10"/>
        <v>0.099</v>
      </c>
      <c r="K74" s="46">
        <f t="shared" si="10"/>
        <v>0.29540000000000005</v>
      </c>
      <c r="L74" s="46">
        <f t="shared" si="10"/>
        <v>0.75</v>
      </c>
      <c r="M74" s="46">
        <f t="shared" si="10"/>
        <v>96.18</v>
      </c>
      <c r="N74" s="46">
        <f t="shared" si="10"/>
        <v>2.12</v>
      </c>
      <c r="O74" s="46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1:B65"/>
    <mergeCell ref="C61:C65"/>
    <mergeCell ref="D61:D65"/>
    <mergeCell ref="E61:E65"/>
    <mergeCell ref="F61:H65"/>
    <mergeCell ref="I61:I65"/>
    <mergeCell ref="J61:L65"/>
    <mergeCell ref="M61:N65"/>
    <mergeCell ref="O61:O65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77"/>
  <sheetViews>
    <sheetView view="pageBreakPreview" zoomScale="80" zoomScaleSheetLayoutView="80" zoomScalePageLayoutView="0" workbookViewId="0" topLeftCell="A28">
      <selection activeCell="G50" sqref="G50"/>
    </sheetView>
  </sheetViews>
  <sheetFormatPr defaultColWidth="9.140625" defaultRowHeight="15"/>
  <cols>
    <col min="1" max="1" width="4.57421875" style="72" customWidth="1"/>
    <col min="2" max="2" width="7.8515625" style="72" customWidth="1"/>
    <col min="3" max="3" width="22.8515625" style="72" bestFit="1" customWidth="1"/>
    <col min="4" max="4" width="39.57421875" style="72" bestFit="1" customWidth="1"/>
    <col min="5" max="5" width="10.28125" style="72" bestFit="1" customWidth="1"/>
    <col min="6" max="6" width="9.28125" style="72" bestFit="1" customWidth="1"/>
    <col min="7" max="7" width="15.8515625" style="72" bestFit="1" customWidth="1"/>
    <col min="8" max="9" width="8.00390625" style="72" bestFit="1" customWidth="1"/>
    <col min="10" max="10" width="9.28125" style="72" bestFit="1" customWidth="1"/>
    <col min="11" max="11" width="18.140625" style="72" bestFit="1" customWidth="1"/>
    <col min="12" max="13" width="6.7109375" style="72" customWidth="1"/>
    <col min="14" max="14" width="8.00390625" style="72" bestFit="1" customWidth="1"/>
    <col min="15" max="15" width="9.28125" style="72" bestFit="1" customWidth="1"/>
    <col min="16" max="16" width="8.00390625" style="72" bestFit="1" customWidth="1"/>
    <col min="17" max="17" width="9.140625" style="117" bestFit="1" customWidth="1"/>
    <col min="18" max="18" width="12.28125" style="72" bestFit="1" customWidth="1"/>
    <col min="19" max="19" width="9.8515625" style="72" bestFit="1" customWidth="1"/>
  </cols>
  <sheetData>
    <row r="1" spans="2:18" ht="24">
      <c r="B1" s="289" t="s">
        <v>90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ht="15" thickBot="1"/>
    <row r="3" spans="2:19" ht="31.5" customHeight="1" thickBot="1">
      <c r="B3" s="268" t="s">
        <v>1</v>
      </c>
      <c r="C3" s="268" t="s">
        <v>55</v>
      </c>
      <c r="D3" s="268" t="s">
        <v>56</v>
      </c>
      <c r="E3" s="268" t="s">
        <v>2</v>
      </c>
      <c r="F3" s="268" t="s">
        <v>3</v>
      </c>
      <c r="G3" s="268" t="s">
        <v>51</v>
      </c>
      <c r="H3" s="271" t="s">
        <v>52</v>
      </c>
      <c r="I3" s="272"/>
      <c r="J3" s="273"/>
      <c r="K3" s="268" t="s">
        <v>94</v>
      </c>
      <c r="L3" s="271" t="s">
        <v>53</v>
      </c>
      <c r="M3" s="272"/>
      <c r="N3" s="273"/>
      <c r="O3" s="271" t="s">
        <v>95</v>
      </c>
      <c r="P3" s="273"/>
      <c r="Q3" s="280" t="s">
        <v>155</v>
      </c>
      <c r="R3" s="271" t="s">
        <v>5</v>
      </c>
      <c r="S3" s="288" t="s">
        <v>50</v>
      </c>
    </row>
    <row r="4" spans="2:19" ht="15" thickBot="1">
      <c r="B4" s="269"/>
      <c r="C4" s="269"/>
      <c r="D4" s="269"/>
      <c r="E4" s="269"/>
      <c r="F4" s="269"/>
      <c r="G4" s="269"/>
      <c r="H4" s="274"/>
      <c r="I4" s="275"/>
      <c r="J4" s="276"/>
      <c r="K4" s="269"/>
      <c r="L4" s="274"/>
      <c r="M4" s="275"/>
      <c r="N4" s="276"/>
      <c r="O4" s="274"/>
      <c r="P4" s="276"/>
      <c r="Q4" s="281"/>
      <c r="R4" s="274"/>
      <c r="S4" s="288"/>
    </row>
    <row r="5" spans="2:19" ht="15" thickBot="1">
      <c r="B5" s="269"/>
      <c r="C5" s="269"/>
      <c r="D5" s="269"/>
      <c r="E5" s="269"/>
      <c r="F5" s="269"/>
      <c r="G5" s="269"/>
      <c r="H5" s="274"/>
      <c r="I5" s="275"/>
      <c r="J5" s="276"/>
      <c r="K5" s="269"/>
      <c r="L5" s="274"/>
      <c r="M5" s="275"/>
      <c r="N5" s="276"/>
      <c r="O5" s="274"/>
      <c r="P5" s="276"/>
      <c r="Q5" s="281"/>
      <c r="R5" s="274"/>
      <c r="S5" s="288"/>
    </row>
    <row r="6" spans="2:19" ht="15" thickBot="1">
      <c r="B6" s="269"/>
      <c r="C6" s="269"/>
      <c r="D6" s="269"/>
      <c r="E6" s="269"/>
      <c r="F6" s="269"/>
      <c r="G6" s="269"/>
      <c r="H6" s="274"/>
      <c r="I6" s="275"/>
      <c r="J6" s="276"/>
      <c r="K6" s="269"/>
      <c r="L6" s="274"/>
      <c r="M6" s="275"/>
      <c r="N6" s="276"/>
      <c r="O6" s="274"/>
      <c r="P6" s="276"/>
      <c r="Q6" s="281"/>
      <c r="R6" s="274"/>
      <c r="S6" s="288"/>
    </row>
    <row r="7" spans="2:19" ht="15" thickBot="1">
      <c r="B7" s="270"/>
      <c r="C7" s="270"/>
      <c r="D7" s="270"/>
      <c r="E7" s="270"/>
      <c r="F7" s="270"/>
      <c r="G7" s="270"/>
      <c r="H7" s="277"/>
      <c r="I7" s="278"/>
      <c r="J7" s="279"/>
      <c r="K7" s="270"/>
      <c r="L7" s="277"/>
      <c r="M7" s="278"/>
      <c r="N7" s="279"/>
      <c r="O7" s="277"/>
      <c r="P7" s="279"/>
      <c r="Q7" s="282"/>
      <c r="R7" s="277"/>
      <c r="S7" s="288"/>
    </row>
    <row r="8" spans="2:19" ht="15.75" thickBot="1">
      <c r="B8" s="149"/>
      <c r="C8" s="148"/>
      <c r="D8" s="148"/>
      <c r="E8" s="148"/>
      <c r="F8" s="148"/>
      <c r="G8" s="148"/>
      <c r="H8" s="148" t="s">
        <v>6</v>
      </c>
      <c r="I8" s="148" t="s">
        <v>7</v>
      </c>
      <c r="J8" s="148" t="s">
        <v>8</v>
      </c>
      <c r="K8" s="148"/>
      <c r="L8" s="148" t="s">
        <v>9</v>
      </c>
      <c r="M8" s="148" t="s">
        <v>10</v>
      </c>
      <c r="N8" s="148" t="s">
        <v>11</v>
      </c>
      <c r="O8" s="148" t="s">
        <v>12</v>
      </c>
      <c r="P8" s="148" t="s">
        <v>13</v>
      </c>
      <c r="Q8" s="131"/>
      <c r="R8" s="147"/>
      <c r="S8" s="146"/>
    </row>
    <row r="9" spans="1:19" s="15" customFormat="1" ht="22.5" customHeight="1" thickBot="1">
      <c r="A9" s="75"/>
      <c r="B9" s="84"/>
      <c r="C9" s="85" t="s">
        <v>14</v>
      </c>
      <c r="D9" s="190" t="s">
        <v>116</v>
      </c>
      <c r="E9" s="240"/>
      <c r="F9" s="240"/>
      <c r="G9" s="241">
        <v>200</v>
      </c>
      <c r="H9" s="242">
        <f aca="true" t="shared" si="0" ref="H9:P9">H10+H11+H12+H13</f>
        <v>6.765000000000001</v>
      </c>
      <c r="I9" s="242">
        <f t="shared" si="0"/>
        <v>8.36</v>
      </c>
      <c r="J9" s="242">
        <f t="shared" si="0"/>
        <v>36.51</v>
      </c>
      <c r="K9" s="242">
        <f t="shared" si="0"/>
        <v>247.15000000000003</v>
      </c>
      <c r="L9" s="242">
        <f t="shared" si="0"/>
        <v>0.1015</v>
      </c>
      <c r="M9" s="242">
        <f t="shared" si="0"/>
        <v>0.21300000000000002</v>
      </c>
      <c r="N9" s="242">
        <f t="shared" si="0"/>
        <v>1.95</v>
      </c>
      <c r="O9" s="242">
        <f t="shared" si="0"/>
        <v>167.99999999999997</v>
      </c>
      <c r="P9" s="242">
        <f t="shared" si="0"/>
        <v>0.5880000000000001</v>
      </c>
      <c r="Q9" s="140">
        <v>88</v>
      </c>
      <c r="R9" s="88">
        <f>R10+R11+R12+R13</f>
        <v>620.55</v>
      </c>
      <c r="S9" s="88">
        <f>S10+S11+S12+S13</f>
        <v>12.611500000000001</v>
      </c>
    </row>
    <row r="10" spans="2:19" ht="22.5" customHeight="1" thickBot="1">
      <c r="B10" s="86"/>
      <c r="C10" s="87"/>
      <c r="D10" s="191" t="s">
        <v>88</v>
      </c>
      <c r="E10" s="170">
        <v>30</v>
      </c>
      <c r="F10" s="170">
        <f>E10</f>
        <v>30</v>
      </c>
      <c r="G10" s="265"/>
      <c r="H10" s="63">
        <v>3.09</v>
      </c>
      <c r="I10" s="63">
        <v>0.3</v>
      </c>
      <c r="J10" s="63">
        <v>20.37</v>
      </c>
      <c r="K10" s="63">
        <v>98.4</v>
      </c>
      <c r="L10" s="63">
        <v>0.042</v>
      </c>
      <c r="M10" s="63">
        <v>0.012</v>
      </c>
      <c r="N10" s="63"/>
      <c r="O10" s="63">
        <v>6</v>
      </c>
      <c r="P10" s="63">
        <v>0.288</v>
      </c>
      <c r="Q10" s="141"/>
      <c r="R10" s="89">
        <v>44</v>
      </c>
      <c r="S10" s="70">
        <f>(E10*R10)/1000</f>
        <v>1.32</v>
      </c>
    </row>
    <row r="11" spans="2:19" ht="22.5" customHeight="1" thickBot="1">
      <c r="B11" s="28"/>
      <c r="C11" s="29"/>
      <c r="D11" s="169" t="s">
        <v>36</v>
      </c>
      <c r="E11" s="180">
        <v>130</v>
      </c>
      <c r="F11" s="180">
        <v>130</v>
      </c>
      <c r="G11" s="16"/>
      <c r="H11" s="53">
        <v>3.64</v>
      </c>
      <c r="I11" s="53">
        <v>4.16</v>
      </c>
      <c r="J11" s="53">
        <v>6.11</v>
      </c>
      <c r="K11" s="53">
        <v>75.4</v>
      </c>
      <c r="L11" s="53">
        <v>0.052</v>
      </c>
      <c r="M11" s="53">
        <v>0.195</v>
      </c>
      <c r="N11" s="53">
        <v>1.95</v>
      </c>
      <c r="O11" s="53">
        <v>161.2</v>
      </c>
      <c r="P11" s="53">
        <v>0.26</v>
      </c>
      <c r="Q11" s="22"/>
      <c r="R11" s="48">
        <v>64.75</v>
      </c>
      <c r="S11" s="70">
        <f>(E11*R11)/1000</f>
        <v>8.4175</v>
      </c>
    </row>
    <row r="12" spans="2:19" ht="22.5" customHeight="1" thickBot="1">
      <c r="B12" s="28"/>
      <c r="C12" s="29"/>
      <c r="D12" s="169" t="s">
        <v>18</v>
      </c>
      <c r="E12" s="170">
        <v>10</v>
      </c>
      <c r="F12" s="170">
        <f>E12</f>
        <v>10</v>
      </c>
      <c r="G12" s="9"/>
      <c r="H12" s="41"/>
      <c r="I12" s="41"/>
      <c r="J12" s="41">
        <v>9.98</v>
      </c>
      <c r="K12" s="41">
        <v>37.9</v>
      </c>
      <c r="L12" s="41"/>
      <c r="M12" s="41"/>
      <c r="N12" s="41"/>
      <c r="O12" s="41">
        <v>0.2</v>
      </c>
      <c r="P12" s="41">
        <v>0.03</v>
      </c>
      <c r="Q12" s="22"/>
      <c r="R12" s="48">
        <v>63</v>
      </c>
      <c r="S12" s="70">
        <f>(E12*R12)/1000</f>
        <v>0.63</v>
      </c>
    </row>
    <row r="13" spans="2:19" ht="22.5" customHeight="1" thickBot="1">
      <c r="B13" s="28"/>
      <c r="C13" s="29"/>
      <c r="D13" s="169" t="s">
        <v>17</v>
      </c>
      <c r="E13" s="170">
        <v>5</v>
      </c>
      <c r="F13" s="170">
        <f>E13</f>
        <v>5</v>
      </c>
      <c r="G13" s="265"/>
      <c r="H13" s="41">
        <v>0.035</v>
      </c>
      <c r="I13" s="41">
        <v>3.9</v>
      </c>
      <c r="J13" s="41">
        <v>0.05</v>
      </c>
      <c r="K13" s="41">
        <v>35.45</v>
      </c>
      <c r="L13" s="41">
        <v>0.0075</v>
      </c>
      <c r="M13" s="41">
        <v>0.006</v>
      </c>
      <c r="N13" s="41"/>
      <c r="O13" s="41">
        <v>0.6</v>
      </c>
      <c r="P13" s="41">
        <v>0.01</v>
      </c>
      <c r="Q13" s="22"/>
      <c r="R13" s="48">
        <v>448.8</v>
      </c>
      <c r="S13" s="70">
        <f>(E13*R13)/1000</f>
        <v>2.244</v>
      </c>
    </row>
    <row r="14" spans="1:19" s="4" customFormat="1" ht="22.5" customHeight="1" thickBot="1">
      <c r="A14" s="72"/>
      <c r="B14" s="21"/>
      <c r="C14" s="7"/>
      <c r="D14" s="227" t="s">
        <v>60</v>
      </c>
      <c r="E14" s="8"/>
      <c r="F14" s="8"/>
      <c r="G14" s="8">
        <v>200</v>
      </c>
      <c r="H14" s="33">
        <f>H15+H16</f>
        <v>0</v>
      </c>
      <c r="I14" s="33">
        <f aca="true" t="shared" si="1" ref="I14:P14">I15+I16</f>
        <v>0</v>
      </c>
      <c r="J14" s="33">
        <f t="shared" si="1"/>
        <v>14.97</v>
      </c>
      <c r="K14" s="33">
        <f t="shared" si="1"/>
        <v>56.85</v>
      </c>
      <c r="L14" s="33">
        <f t="shared" si="1"/>
        <v>0</v>
      </c>
      <c r="M14" s="33">
        <f t="shared" si="1"/>
        <v>0</v>
      </c>
      <c r="N14" s="33">
        <f t="shared" si="1"/>
        <v>0</v>
      </c>
      <c r="O14" s="33">
        <f t="shared" si="1"/>
        <v>0.5</v>
      </c>
      <c r="P14" s="33">
        <f t="shared" si="1"/>
        <v>0.075</v>
      </c>
      <c r="Q14" s="123" t="s">
        <v>171</v>
      </c>
      <c r="R14" s="43">
        <f>R15+R16</f>
        <v>428</v>
      </c>
      <c r="S14" s="43">
        <f>S15+S16</f>
        <v>1.31</v>
      </c>
    </row>
    <row r="15" spans="2:19" ht="22.5" customHeight="1" thickBot="1">
      <c r="B15" s="28"/>
      <c r="C15" s="29"/>
      <c r="D15" s="189" t="s">
        <v>61</v>
      </c>
      <c r="E15" s="170">
        <v>1</v>
      </c>
      <c r="F15" s="170">
        <f>E15</f>
        <v>1</v>
      </c>
      <c r="G15" s="253"/>
      <c r="H15" s="42"/>
      <c r="I15" s="42"/>
      <c r="J15" s="42"/>
      <c r="K15" s="42"/>
      <c r="L15" s="41"/>
      <c r="M15" s="41"/>
      <c r="N15" s="41"/>
      <c r="O15" s="41">
        <v>0.2</v>
      </c>
      <c r="P15" s="41">
        <v>0.03</v>
      </c>
      <c r="Q15" s="22"/>
      <c r="R15" s="48">
        <v>365</v>
      </c>
      <c r="S15" s="49">
        <f>(E15*R15)/1000</f>
        <v>0.365</v>
      </c>
    </row>
    <row r="16" spans="2:19" ht="22.5" customHeight="1" thickBot="1">
      <c r="B16" s="28"/>
      <c r="C16" s="29"/>
      <c r="D16" s="189" t="s">
        <v>18</v>
      </c>
      <c r="E16" s="170">
        <v>15</v>
      </c>
      <c r="F16" s="170">
        <f>E16</f>
        <v>15</v>
      </c>
      <c r="G16" s="9"/>
      <c r="H16" s="41"/>
      <c r="I16" s="41"/>
      <c r="J16" s="41">
        <v>14.97</v>
      </c>
      <c r="K16" s="41">
        <v>56.85</v>
      </c>
      <c r="L16" s="41"/>
      <c r="M16" s="41"/>
      <c r="N16" s="41"/>
      <c r="O16" s="41">
        <v>0.3</v>
      </c>
      <c r="P16" s="41">
        <v>0.045</v>
      </c>
      <c r="Q16" s="22"/>
      <c r="R16" s="48">
        <v>63</v>
      </c>
      <c r="S16" s="49">
        <f>(E16*R16)/1000</f>
        <v>0.945</v>
      </c>
    </row>
    <row r="17" spans="2:19" ht="22.5" customHeight="1" thickBot="1">
      <c r="B17" s="21"/>
      <c r="C17" s="36"/>
      <c r="D17" s="171" t="s">
        <v>22</v>
      </c>
      <c r="E17" s="172"/>
      <c r="F17" s="172"/>
      <c r="G17" s="8">
        <v>37</v>
      </c>
      <c r="H17" s="33">
        <f>H18+H19</f>
        <v>2.359</v>
      </c>
      <c r="I17" s="33">
        <f aca="true" t="shared" si="2" ref="I17:P17">I18+I19</f>
        <v>6.300000000000001</v>
      </c>
      <c r="J17" s="33">
        <f t="shared" si="2"/>
        <v>15.01</v>
      </c>
      <c r="K17" s="33">
        <f t="shared" si="2"/>
        <v>127.63</v>
      </c>
      <c r="L17" s="33">
        <f t="shared" si="2"/>
        <v>0.091</v>
      </c>
      <c r="M17" s="33">
        <f t="shared" si="2"/>
        <v>0.032</v>
      </c>
      <c r="N17" s="33">
        <f t="shared" si="2"/>
        <v>0</v>
      </c>
      <c r="O17" s="33">
        <f t="shared" si="2"/>
        <v>6.84</v>
      </c>
      <c r="P17" s="33">
        <f t="shared" si="2"/>
        <v>1.184</v>
      </c>
      <c r="Q17" s="123" t="s">
        <v>157</v>
      </c>
      <c r="R17" s="43">
        <f>R18+R19</f>
        <v>560.41</v>
      </c>
      <c r="S17" s="43">
        <f>S18+S19</f>
        <v>6.4899000000000004</v>
      </c>
    </row>
    <row r="18" spans="1:19" s="4" customFormat="1" ht="22.5" customHeight="1" thickBot="1">
      <c r="A18" s="72"/>
      <c r="B18" s="40"/>
      <c r="C18" s="27"/>
      <c r="D18" s="189" t="s">
        <v>23</v>
      </c>
      <c r="E18" s="170">
        <v>30</v>
      </c>
      <c r="F18" s="170">
        <v>30</v>
      </c>
      <c r="G18" s="9"/>
      <c r="H18" s="41">
        <v>2.31</v>
      </c>
      <c r="I18" s="41">
        <v>0.9</v>
      </c>
      <c r="J18" s="41">
        <v>14.94</v>
      </c>
      <c r="K18" s="41">
        <v>78</v>
      </c>
      <c r="L18" s="41">
        <v>0.081</v>
      </c>
      <c r="M18" s="41">
        <v>0.024</v>
      </c>
      <c r="N18" s="41"/>
      <c r="O18" s="41">
        <v>6</v>
      </c>
      <c r="P18" s="41">
        <v>1.17</v>
      </c>
      <c r="Q18" s="22"/>
      <c r="R18" s="48">
        <v>111.61</v>
      </c>
      <c r="S18" s="70">
        <f>(E18*R18)/1000</f>
        <v>3.3483</v>
      </c>
    </row>
    <row r="19" spans="1:19" s="4" customFormat="1" ht="22.5" customHeight="1" thickBot="1">
      <c r="A19" s="72"/>
      <c r="B19" s="40"/>
      <c r="C19" s="27"/>
      <c r="D19" s="189" t="s">
        <v>17</v>
      </c>
      <c r="E19" s="170">
        <v>7</v>
      </c>
      <c r="F19" s="170">
        <f>E19</f>
        <v>7</v>
      </c>
      <c r="G19" s="9"/>
      <c r="H19" s="41">
        <v>0.049</v>
      </c>
      <c r="I19" s="41">
        <v>5.4</v>
      </c>
      <c r="J19" s="41">
        <v>0.07</v>
      </c>
      <c r="K19" s="41">
        <v>49.63</v>
      </c>
      <c r="L19" s="41">
        <v>0.01</v>
      </c>
      <c r="M19" s="41">
        <v>0.008</v>
      </c>
      <c r="N19" s="41"/>
      <c r="O19" s="41">
        <v>0.84</v>
      </c>
      <c r="P19" s="41">
        <v>0.014</v>
      </c>
      <c r="Q19" s="22"/>
      <c r="R19" s="48">
        <v>448.8</v>
      </c>
      <c r="S19" s="70">
        <f>(E19*R19)/1000</f>
        <v>3.1416</v>
      </c>
    </row>
    <row r="20" spans="1:19" s="4" customFormat="1" ht="22.5" customHeight="1" thickBot="1">
      <c r="A20" s="72"/>
      <c r="B20" s="21"/>
      <c r="C20" s="5" t="s">
        <v>24</v>
      </c>
      <c r="D20" s="244" t="s">
        <v>140</v>
      </c>
      <c r="E20" s="168">
        <v>150</v>
      </c>
      <c r="F20" s="168">
        <v>150</v>
      </c>
      <c r="G20" s="30">
        <v>150</v>
      </c>
      <c r="H20" s="59">
        <v>0.6</v>
      </c>
      <c r="I20" s="59">
        <v>0.45</v>
      </c>
      <c r="J20" s="59">
        <v>14.25</v>
      </c>
      <c r="K20" s="59">
        <v>63</v>
      </c>
      <c r="L20" s="59"/>
      <c r="M20" s="59"/>
      <c r="N20" s="59"/>
      <c r="O20" s="59"/>
      <c r="P20" s="59"/>
      <c r="Q20" s="132" t="s">
        <v>173</v>
      </c>
      <c r="R20" s="61">
        <v>125</v>
      </c>
      <c r="S20" s="71">
        <f>(E20*R20)/1000</f>
        <v>18.75</v>
      </c>
    </row>
    <row r="21" spans="1:19" s="4" customFormat="1" ht="22.5" customHeight="1" thickBot="1">
      <c r="A21" s="72"/>
      <c r="B21" s="21"/>
      <c r="C21" s="5" t="s">
        <v>26</v>
      </c>
      <c r="D21" s="167" t="s">
        <v>202</v>
      </c>
      <c r="E21" s="168"/>
      <c r="F21" s="168"/>
      <c r="G21" s="30">
        <v>47</v>
      </c>
      <c r="H21" s="59">
        <f aca="true" t="shared" si="3" ref="H21:P21">SUM(H22:H23)</f>
        <v>0.2</v>
      </c>
      <c r="I21" s="59">
        <f t="shared" si="3"/>
        <v>5.0200000000000005</v>
      </c>
      <c r="J21" s="59">
        <f t="shared" si="3"/>
        <v>0.85</v>
      </c>
      <c r="K21" s="59">
        <f t="shared" si="3"/>
        <v>48.45</v>
      </c>
      <c r="L21" s="59">
        <f t="shared" si="3"/>
        <v>0</v>
      </c>
      <c r="M21" s="59">
        <f t="shared" si="3"/>
        <v>0.01</v>
      </c>
      <c r="N21" s="59">
        <f t="shared" si="3"/>
        <v>2</v>
      </c>
      <c r="O21" s="59">
        <f t="shared" si="3"/>
        <v>5.75</v>
      </c>
      <c r="P21" s="59">
        <f t="shared" si="3"/>
        <v>0.15</v>
      </c>
      <c r="Q21" s="132"/>
      <c r="R21" s="61">
        <f>R22+R23</f>
        <v>263</v>
      </c>
      <c r="S21" s="61">
        <f>S22+S23</f>
        <v>8.291</v>
      </c>
    </row>
    <row r="22" spans="2:19" ht="22.5" customHeight="1" thickBot="1">
      <c r="B22" s="28"/>
      <c r="C22" s="29"/>
      <c r="D22" s="245" t="s">
        <v>176</v>
      </c>
      <c r="E22" s="178">
        <v>50</v>
      </c>
      <c r="F22" s="178">
        <v>40</v>
      </c>
      <c r="G22" s="110"/>
      <c r="H22" s="63">
        <v>0.2</v>
      </c>
      <c r="I22" s="63">
        <v>0.025</v>
      </c>
      <c r="J22" s="63">
        <v>0.85</v>
      </c>
      <c r="K22" s="63">
        <v>3.5</v>
      </c>
      <c r="L22" s="63"/>
      <c r="M22" s="63">
        <v>0.01</v>
      </c>
      <c r="N22" s="63">
        <v>2</v>
      </c>
      <c r="O22" s="63">
        <v>5.75</v>
      </c>
      <c r="P22" s="63">
        <v>0.15</v>
      </c>
      <c r="Q22" s="130"/>
      <c r="R22" s="106">
        <v>150</v>
      </c>
      <c r="S22" s="113">
        <f>(E22*R22)/1000</f>
        <v>7.5</v>
      </c>
    </row>
    <row r="23" spans="2:19" ht="22.5" customHeight="1" thickBot="1">
      <c r="B23" s="28"/>
      <c r="C23" s="29"/>
      <c r="D23" s="169" t="s">
        <v>138</v>
      </c>
      <c r="E23" s="170">
        <v>7</v>
      </c>
      <c r="F23" s="176">
        <f>E23</f>
        <v>7</v>
      </c>
      <c r="G23" s="9"/>
      <c r="H23" s="41"/>
      <c r="I23" s="41">
        <v>4.995</v>
      </c>
      <c r="J23" s="41"/>
      <c r="K23" s="41">
        <v>44.95</v>
      </c>
      <c r="L23" s="41"/>
      <c r="M23" s="41"/>
      <c r="N23" s="41"/>
      <c r="O23" s="41"/>
      <c r="P23" s="41"/>
      <c r="Q23" s="22"/>
      <c r="R23" s="48">
        <v>113</v>
      </c>
      <c r="S23" s="113">
        <f>(E23*R23)/1000</f>
        <v>0.791</v>
      </c>
    </row>
    <row r="24" spans="2:19" ht="22.5" customHeight="1" thickBot="1">
      <c r="B24" s="21"/>
      <c r="C24" s="36"/>
      <c r="D24" s="173" t="s">
        <v>125</v>
      </c>
      <c r="E24" s="172"/>
      <c r="F24" s="172"/>
      <c r="G24" s="8">
        <v>250</v>
      </c>
      <c r="H24" s="33">
        <f>H25+H26+H27+H28+H29+H30</f>
        <v>6.501</v>
      </c>
      <c r="I24" s="33">
        <f aca="true" t="shared" si="4" ref="I24:P24">I25+I26+I27+I28+I29+I30</f>
        <v>8.818</v>
      </c>
      <c r="J24" s="33">
        <f t="shared" si="4"/>
        <v>14.834</v>
      </c>
      <c r="K24" s="33">
        <f t="shared" si="4"/>
        <v>164.69</v>
      </c>
      <c r="L24" s="33">
        <f t="shared" si="4"/>
        <v>0.0789</v>
      </c>
      <c r="M24" s="33">
        <f t="shared" si="4"/>
        <v>0.1146</v>
      </c>
      <c r="N24" s="33">
        <f t="shared" si="4"/>
        <v>0.52</v>
      </c>
      <c r="O24" s="33">
        <f t="shared" si="4"/>
        <v>14.86</v>
      </c>
      <c r="P24" s="33">
        <f t="shared" si="4"/>
        <v>1.098</v>
      </c>
      <c r="Q24" s="123" t="s">
        <v>206</v>
      </c>
      <c r="R24" s="43">
        <f>R25+R26+R27+R28+R29+R30+R31</f>
        <v>739.3</v>
      </c>
      <c r="S24" s="43">
        <f>S25+S26+S27+S28+S29+S30+S31</f>
        <v>8.414</v>
      </c>
    </row>
    <row r="25" spans="2:19" ht="22.5" customHeight="1" thickBot="1">
      <c r="B25" s="28"/>
      <c r="C25" s="29"/>
      <c r="D25" s="175" t="s">
        <v>84</v>
      </c>
      <c r="E25" s="251">
        <v>24</v>
      </c>
      <c r="F25" s="251">
        <v>24</v>
      </c>
      <c r="G25" s="204"/>
      <c r="H25" s="228">
        <v>4.368</v>
      </c>
      <c r="I25" s="228">
        <v>4.416</v>
      </c>
      <c r="J25" s="228">
        <v>0.168</v>
      </c>
      <c r="K25" s="228">
        <v>57.84</v>
      </c>
      <c r="L25" s="228">
        <v>0.019</v>
      </c>
      <c r="M25" s="228">
        <v>0.036</v>
      </c>
      <c r="N25" s="228">
        <v>0</v>
      </c>
      <c r="O25" s="228">
        <v>4.08</v>
      </c>
      <c r="P25" s="228">
        <v>0.384</v>
      </c>
      <c r="Q25" s="22"/>
      <c r="R25" s="48">
        <v>162.5</v>
      </c>
      <c r="S25" s="70">
        <f aca="true" t="shared" si="5" ref="S25:S31">(E25*R25)/1000</f>
        <v>3.9</v>
      </c>
    </row>
    <row r="26" spans="2:19" ht="22.5" customHeight="1" thickBot="1">
      <c r="B26" s="28"/>
      <c r="C26" s="29"/>
      <c r="D26" s="175" t="s">
        <v>76</v>
      </c>
      <c r="E26" s="170">
        <v>10</v>
      </c>
      <c r="F26" s="170">
        <v>10</v>
      </c>
      <c r="G26" s="9"/>
      <c r="H26" s="41">
        <v>1.15</v>
      </c>
      <c r="I26" s="41">
        <v>0.33</v>
      </c>
      <c r="J26" s="41">
        <v>6.65</v>
      </c>
      <c r="K26" s="41">
        <v>34.8</v>
      </c>
      <c r="L26" s="41"/>
      <c r="M26" s="41">
        <v>0.04</v>
      </c>
      <c r="N26" s="41"/>
      <c r="O26" s="41">
        <v>2.7</v>
      </c>
      <c r="P26" s="41">
        <v>0.27</v>
      </c>
      <c r="Q26" s="22"/>
      <c r="R26" s="48">
        <v>40</v>
      </c>
      <c r="S26" s="70">
        <f t="shared" si="5"/>
        <v>0.4</v>
      </c>
    </row>
    <row r="27" spans="2:19" ht="22.5" customHeight="1" thickBot="1">
      <c r="B27" s="28"/>
      <c r="C27" s="29"/>
      <c r="D27" s="175" t="s">
        <v>62</v>
      </c>
      <c r="E27" s="170">
        <v>5</v>
      </c>
      <c r="F27" s="170">
        <v>4</v>
      </c>
      <c r="G27" s="9"/>
      <c r="H27" s="41">
        <v>0.052</v>
      </c>
      <c r="I27" s="41">
        <v>0.004</v>
      </c>
      <c r="J27" s="41">
        <v>0.336</v>
      </c>
      <c r="K27" s="41">
        <v>1.36</v>
      </c>
      <c r="L27" s="41">
        <v>0.0024</v>
      </c>
      <c r="M27" s="41">
        <v>0.0028</v>
      </c>
      <c r="N27" s="41">
        <v>0.16</v>
      </c>
      <c r="O27" s="41">
        <v>2.04</v>
      </c>
      <c r="P27" s="41">
        <v>0.028</v>
      </c>
      <c r="Q27" s="22"/>
      <c r="R27" s="48">
        <v>28</v>
      </c>
      <c r="S27" s="70">
        <f t="shared" si="5"/>
        <v>0.14</v>
      </c>
    </row>
    <row r="28" spans="2:19" ht="22.5" customHeight="1" thickBot="1">
      <c r="B28" s="28"/>
      <c r="C28" s="29"/>
      <c r="D28" s="175" t="s">
        <v>64</v>
      </c>
      <c r="E28" s="170">
        <v>5</v>
      </c>
      <c r="F28" s="170">
        <v>4</v>
      </c>
      <c r="G28" s="9"/>
      <c r="H28" s="41">
        <v>0.056</v>
      </c>
      <c r="I28" s="41"/>
      <c r="J28" s="41">
        <v>0.364</v>
      </c>
      <c r="K28" s="41">
        <v>1.64</v>
      </c>
      <c r="L28" s="41"/>
      <c r="M28" s="41">
        <v>0.0008</v>
      </c>
      <c r="N28" s="41">
        <v>0.36</v>
      </c>
      <c r="O28" s="41">
        <v>1.24</v>
      </c>
      <c r="P28" s="41">
        <v>0.028</v>
      </c>
      <c r="Q28" s="22"/>
      <c r="R28" s="48">
        <v>25</v>
      </c>
      <c r="S28" s="70">
        <f t="shared" si="5"/>
        <v>0.125</v>
      </c>
    </row>
    <row r="29" spans="2:19" ht="22.5" customHeight="1" thickBot="1">
      <c r="B29" s="28"/>
      <c r="C29" s="29"/>
      <c r="D29" s="175" t="s">
        <v>17</v>
      </c>
      <c r="E29" s="170">
        <v>5</v>
      </c>
      <c r="F29" s="170">
        <f>E29</f>
        <v>5</v>
      </c>
      <c r="G29" s="253"/>
      <c r="H29" s="41">
        <v>0.035</v>
      </c>
      <c r="I29" s="41">
        <v>3.9</v>
      </c>
      <c r="J29" s="41">
        <v>0.05</v>
      </c>
      <c r="K29" s="41">
        <v>35.45</v>
      </c>
      <c r="L29" s="41">
        <v>0.0075</v>
      </c>
      <c r="M29" s="41">
        <v>0.006</v>
      </c>
      <c r="N29" s="41"/>
      <c r="O29" s="41">
        <v>0.6</v>
      </c>
      <c r="P29" s="41">
        <v>0.01</v>
      </c>
      <c r="Q29" s="22"/>
      <c r="R29" s="48">
        <v>448.8</v>
      </c>
      <c r="S29" s="70">
        <f t="shared" si="5"/>
        <v>2.244</v>
      </c>
    </row>
    <row r="30" spans="2:19" ht="22.5" customHeight="1" thickBot="1">
      <c r="B30" s="28"/>
      <c r="C30" s="29"/>
      <c r="D30" s="175" t="s">
        <v>63</v>
      </c>
      <c r="E30" s="170">
        <v>70</v>
      </c>
      <c r="F30" s="170">
        <v>42</v>
      </c>
      <c r="G30" s="9"/>
      <c r="H30" s="41">
        <v>0.84</v>
      </c>
      <c r="I30" s="41">
        <v>0.168</v>
      </c>
      <c r="J30" s="41">
        <v>7.266</v>
      </c>
      <c r="K30" s="41">
        <v>33.6</v>
      </c>
      <c r="L30" s="41">
        <v>0.05</v>
      </c>
      <c r="M30" s="41">
        <v>0.029</v>
      </c>
      <c r="N30" s="41"/>
      <c r="O30" s="41">
        <v>4.2</v>
      </c>
      <c r="P30" s="41">
        <v>0.378</v>
      </c>
      <c r="Q30" s="22"/>
      <c r="R30" s="48">
        <v>22</v>
      </c>
      <c r="S30" s="70">
        <f t="shared" si="5"/>
        <v>1.54</v>
      </c>
    </row>
    <row r="31" spans="2:19" ht="22.5" customHeight="1" thickBot="1">
      <c r="B31" s="28"/>
      <c r="C31" s="29"/>
      <c r="D31" s="175" t="s">
        <v>96</v>
      </c>
      <c r="E31" s="170">
        <v>5</v>
      </c>
      <c r="F31" s="170">
        <v>5</v>
      </c>
      <c r="G31" s="253"/>
      <c r="H31" s="41"/>
      <c r="I31" s="41"/>
      <c r="J31" s="41"/>
      <c r="K31" s="41"/>
      <c r="L31" s="41"/>
      <c r="M31" s="41"/>
      <c r="N31" s="41"/>
      <c r="O31" s="41">
        <v>29.44</v>
      </c>
      <c r="P31" s="41">
        <v>0.232</v>
      </c>
      <c r="Q31" s="22"/>
      <c r="R31" s="48">
        <v>13</v>
      </c>
      <c r="S31" s="107">
        <f t="shared" si="5"/>
        <v>0.065</v>
      </c>
    </row>
    <row r="32" spans="2:19" ht="22.5" customHeight="1" thickBot="1">
      <c r="B32" s="21"/>
      <c r="C32" s="36"/>
      <c r="D32" s="171" t="s">
        <v>226</v>
      </c>
      <c r="E32" s="172"/>
      <c r="F32" s="172"/>
      <c r="G32" s="8">
        <v>200</v>
      </c>
      <c r="H32" s="33">
        <f>H33+H35+H36+H37+H38+H39</f>
        <v>15.711</v>
      </c>
      <c r="I32" s="33">
        <f aca="true" t="shared" si="6" ref="I32:P32">I33+I35+I36+I37+I38+I39</f>
        <v>18.672</v>
      </c>
      <c r="J32" s="33">
        <f t="shared" si="6"/>
        <v>4.303999999999999</v>
      </c>
      <c r="K32" s="33">
        <f>SUM(K33:K39)</f>
        <v>271.276</v>
      </c>
      <c r="L32" s="33">
        <f t="shared" si="6"/>
        <v>0.5699</v>
      </c>
      <c r="M32" s="33">
        <f t="shared" si="6"/>
        <v>0.0451</v>
      </c>
      <c r="N32" s="33">
        <f t="shared" si="6"/>
        <v>29.32</v>
      </c>
      <c r="O32" s="33">
        <f t="shared" si="6"/>
        <v>20.12</v>
      </c>
      <c r="P32" s="33">
        <f t="shared" si="6"/>
        <v>1.707</v>
      </c>
      <c r="Q32" s="123" t="s">
        <v>250</v>
      </c>
      <c r="R32" s="43">
        <f>R33+R35+R36+R37+R38+R39</f>
        <v>795.3</v>
      </c>
      <c r="S32" s="43">
        <f>SUM(S33:S39)</f>
        <v>19.356</v>
      </c>
    </row>
    <row r="33" spans="2:19" ht="22.5" customHeight="1" thickBot="1">
      <c r="B33" s="28"/>
      <c r="C33" s="29"/>
      <c r="D33" s="169" t="s">
        <v>32</v>
      </c>
      <c r="E33" s="251">
        <v>80</v>
      </c>
      <c r="F33" s="170">
        <v>48</v>
      </c>
      <c r="G33" s="253"/>
      <c r="H33" s="41">
        <v>0.864</v>
      </c>
      <c r="I33" s="41">
        <v>0.048</v>
      </c>
      <c r="J33" s="41">
        <v>2.448</v>
      </c>
      <c r="K33" s="41">
        <v>11.856</v>
      </c>
      <c r="L33" s="41"/>
      <c r="M33" s="41">
        <v>0.0192</v>
      </c>
      <c r="N33" s="41">
        <v>28.8</v>
      </c>
      <c r="O33" s="41">
        <v>2.04</v>
      </c>
      <c r="P33" s="41">
        <v>0.288</v>
      </c>
      <c r="Q33" s="22"/>
      <c r="R33" s="48">
        <v>22</v>
      </c>
      <c r="S33" s="70">
        <f aca="true" t="shared" si="7" ref="S33:S39">(E33*R33)/1000</f>
        <v>1.76</v>
      </c>
    </row>
    <row r="34" spans="2:19" ht="22.5" customHeight="1" thickBot="1">
      <c r="B34" s="28"/>
      <c r="C34" s="29"/>
      <c r="D34" s="169" t="s">
        <v>63</v>
      </c>
      <c r="E34" s="251">
        <v>80</v>
      </c>
      <c r="F34" s="170">
        <v>36</v>
      </c>
      <c r="G34" s="9"/>
      <c r="H34" s="41">
        <v>0.72</v>
      </c>
      <c r="I34" s="41">
        <v>0.144</v>
      </c>
      <c r="J34" s="41">
        <v>6.408</v>
      </c>
      <c r="K34" s="41">
        <v>25.2</v>
      </c>
      <c r="L34" s="41">
        <v>0.045</v>
      </c>
      <c r="M34" s="41">
        <v>0.028</v>
      </c>
      <c r="N34" s="41"/>
      <c r="O34" s="41">
        <v>3.6</v>
      </c>
      <c r="P34" s="41">
        <v>0.324</v>
      </c>
      <c r="Q34" s="22"/>
      <c r="R34" s="48">
        <v>22</v>
      </c>
      <c r="S34" s="70">
        <f t="shared" si="7"/>
        <v>1.76</v>
      </c>
    </row>
    <row r="35" spans="1:19" s="4" customFormat="1" ht="22.5" customHeight="1" thickBot="1">
      <c r="A35" s="72"/>
      <c r="B35" s="40"/>
      <c r="C35" s="27"/>
      <c r="D35" s="169" t="s">
        <v>133</v>
      </c>
      <c r="E35" s="170">
        <v>80</v>
      </c>
      <c r="F35" s="170">
        <v>80</v>
      </c>
      <c r="G35" s="253"/>
      <c r="H35" s="41">
        <v>14.56</v>
      </c>
      <c r="I35" s="41">
        <v>14.72</v>
      </c>
      <c r="J35" s="41">
        <v>0.56</v>
      </c>
      <c r="K35" s="41">
        <v>192.8</v>
      </c>
      <c r="L35" s="41">
        <v>0.56</v>
      </c>
      <c r="M35" s="41">
        <v>0.012</v>
      </c>
      <c r="N35" s="41"/>
      <c r="O35" s="41">
        <v>13.6</v>
      </c>
      <c r="P35" s="41">
        <v>1.28</v>
      </c>
      <c r="Q35" s="22"/>
      <c r="R35" s="48">
        <v>162.5</v>
      </c>
      <c r="S35" s="70">
        <f t="shared" si="7"/>
        <v>13</v>
      </c>
    </row>
    <row r="36" spans="2:19" ht="22.5" customHeight="1" thickBot="1">
      <c r="B36" s="28"/>
      <c r="C36" s="29"/>
      <c r="D36" s="169" t="s">
        <v>67</v>
      </c>
      <c r="E36" s="170">
        <v>3</v>
      </c>
      <c r="F36" s="170">
        <f>E36</f>
        <v>3</v>
      </c>
      <c r="G36" s="9"/>
      <c r="H36" s="41">
        <v>0.144</v>
      </c>
      <c r="I36" s="41"/>
      <c r="J36" s="41">
        <v>0.57</v>
      </c>
      <c r="K36" s="41">
        <v>2.97</v>
      </c>
      <c r="L36" s="41"/>
      <c r="M36" s="41">
        <v>0.0051</v>
      </c>
      <c r="N36" s="41"/>
      <c r="O36" s="41">
        <v>0.6</v>
      </c>
      <c r="P36" s="41">
        <v>0.069</v>
      </c>
      <c r="Q36" s="22"/>
      <c r="R36" s="48">
        <v>109</v>
      </c>
      <c r="S36" s="70">
        <f t="shared" si="7"/>
        <v>0.327</v>
      </c>
    </row>
    <row r="37" spans="2:19" ht="22.5" customHeight="1" thickBot="1">
      <c r="B37" s="28"/>
      <c r="C37" s="29"/>
      <c r="D37" s="169" t="s">
        <v>64</v>
      </c>
      <c r="E37" s="170">
        <v>5</v>
      </c>
      <c r="F37" s="170">
        <v>4</v>
      </c>
      <c r="G37" s="253"/>
      <c r="H37" s="41">
        <v>0.056</v>
      </c>
      <c r="I37" s="41"/>
      <c r="J37" s="41">
        <v>0.34</v>
      </c>
      <c r="K37" s="41">
        <v>1.64</v>
      </c>
      <c r="L37" s="41"/>
      <c r="M37" s="41">
        <v>0.0008</v>
      </c>
      <c r="N37" s="41">
        <v>0.36</v>
      </c>
      <c r="O37" s="41">
        <v>1.24</v>
      </c>
      <c r="P37" s="41">
        <v>0.032</v>
      </c>
      <c r="Q37" s="22"/>
      <c r="R37" s="48">
        <v>25</v>
      </c>
      <c r="S37" s="70">
        <f t="shared" si="7"/>
        <v>0.125</v>
      </c>
    </row>
    <row r="38" spans="2:19" ht="22.5" customHeight="1" thickBot="1">
      <c r="B38" s="28"/>
      <c r="C38" s="29"/>
      <c r="D38" s="169" t="s">
        <v>62</v>
      </c>
      <c r="E38" s="170">
        <v>5</v>
      </c>
      <c r="F38" s="170">
        <v>4</v>
      </c>
      <c r="G38" s="253"/>
      <c r="H38" s="41">
        <v>0.052</v>
      </c>
      <c r="I38" s="41">
        <v>0.004</v>
      </c>
      <c r="J38" s="41">
        <v>0.336</v>
      </c>
      <c r="K38" s="41">
        <v>1.36</v>
      </c>
      <c r="L38" s="41">
        <v>0.0024</v>
      </c>
      <c r="M38" s="41">
        <v>0.002</v>
      </c>
      <c r="N38" s="41">
        <v>0.16</v>
      </c>
      <c r="O38" s="41">
        <v>2.04</v>
      </c>
      <c r="P38" s="41">
        <v>0.028</v>
      </c>
      <c r="Q38" s="22"/>
      <c r="R38" s="48">
        <v>28</v>
      </c>
      <c r="S38" s="70">
        <f t="shared" si="7"/>
        <v>0.14</v>
      </c>
    </row>
    <row r="39" spans="2:19" ht="22.5" customHeight="1" thickBot="1">
      <c r="B39" s="40"/>
      <c r="C39" s="108"/>
      <c r="D39" s="169" t="s">
        <v>17</v>
      </c>
      <c r="E39" s="170">
        <v>5</v>
      </c>
      <c r="F39" s="170">
        <f>E39</f>
        <v>5</v>
      </c>
      <c r="G39" s="253"/>
      <c r="H39" s="41">
        <v>0.035</v>
      </c>
      <c r="I39" s="41">
        <v>3.9</v>
      </c>
      <c r="J39" s="41">
        <v>0.05</v>
      </c>
      <c r="K39" s="41">
        <v>35.45</v>
      </c>
      <c r="L39" s="41">
        <v>0.0075</v>
      </c>
      <c r="M39" s="41">
        <v>0.006</v>
      </c>
      <c r="N39" s="41"/>
      <c r="O39" s="41">
        <v>0.6</v>
      </c>
      <c r="P39" s="41">
        <v>0.01</v>
      </c>
      <c r="Q39" s="22"/>
      <c r="R39" s="48">
        <v>448.8</v>
      </c>
      <c r="S39" s="70">
        <f t="shared" si="7"/>
        <v>2.244</v>
      </c>
    </row>
    <row r="40" spans="2:19" ht="22.5" customHeight="1" thickBot="1">
      <c r="B40" s="21"/>
      <c r="C40" s="36"/>
      <c r="D40" s="171" t="s">
        <v>41</v>
      </c>
      <c r="E40" s="172">
        <v>40</v>
      </c>
      <c r="F40" s="172">
        <v>40</v>
      </c>
      <c r="G40" s="8">
        <v>40</v>
      </c>
      <c r="H40" s="33">
        <v>2.64</v>
      </c>
      <c r="I40" s="33">
        <v>0.48</v>
      </c>
      <c r="J40" s="33">
        <v>13.6</v>
      </c>
      <c r="K40" s="33">
        <v>72.4</v>
      </c>
      <c r="L40" s="33">
        <v>0.07</v>
      </c>
      <c r="M40" s="33">
        <v>0.03</v>
      </c>
      <c r="N40" s="33"/>
      <c r="O40" s="33">
        <v>14</v>
      </c>
      <c r="P40" s="33">
        <v>1.56</v>
      </c>
      <c r="Q40" s="123" t="s">
        <v>162</v>
      </c>
      <c r="R40" s="43">
        <v>60.23</v>
      </c>
      <c r="S40" s="71">
        <f>(E40*R40)/1000</f>
        <v>2.4092</v>
      </c>
    </row>
    <row r="41" spans="2:19" ht="22.5" customHeight="1" thickBot="1">
      <c r="B41" s="21"/>
      <c r="C41" s="36"/>
      <c r="D41" s="171" t="s">
        <v>85</v>
      </c>
      <c r="E41" s="181"/>
      <c r="F41" s="181"/>
      <c r="G41" s="8">
        <v>200</v>
      </c>
      <c r="H41" s="33">
        <f>H42+H43</f>
        <v>0.063</v>
      </c>
      <c r="I41" s="33">
        <f aca="true" t="shared" si="8" ref="I41:P41">I42+I43</f>
        <v>0.007</v>
      </c>
      <c r="J41" s="33">
        <f t="shared" si="8"/>
        <v>15.180000000000001</v>
      </c>
      <c r="K41" s="33">
        <f t="shared" si="8"/>
        <v>58.209</v>
      </c>
      <c r="L41" s="33">
        <f t="shared" si="8"/>
        <v>0</v>
      </c>
      <c r="M41" s="33">
        <f t="shared" si="8"/>
        <v>2.1</v>
      </c>
      <c r="N41" s="33">
        <f t="shared" si="8"/>
        <v>3.5</v>
      </c>
      <c r="O41" s="33">
        <f t="shared" si="8"/>
        <v>0.3</v>
      </c>
      <c r="P41" s="33">
        <f t="shared" si="8"/>
        <v>0.04</v>
      </c>
      <c r="Q41" s="123" t="s">
        <v>181</v>
      </c>
      <c r="R41" s="43">
        <f>R42+R43</f>
        <v>188</v>
      </c>
      <c r="S41" s="43">
        <f>S42+S43</f>
        <v>2.07</v>
      </c>
    </row>
    <row r="42" spans="1:19" s="4" customFormat="1" ht="22.5" customHeight="1" thickBot="1">
      <c r="A42" s="72"/>
      <c r="B42" s="40"/>
      <c r="C42" s="27"/>
      <c r="D42" s="169" t="s">
        <v>86</v>
      </c>
      <c r="E42" s="251">
        <v>9</v>
      </c>
      <c r="F42" s="170">
        <v>9</v>
      </c>
      <c r="G42" s="9"/>
      <c r="H42" s="41">
        <v>0.063</v>
      </c>
      <c r="I42" s="41">
        <v>0.007</v>
      </c>
      <c r="J42" s="41">
        <v>0.21</v>
      </c>
      <c r="K42" s="41">
        <v>1.359</v>
      </c>
      <c r="L42" s="41"/>
      <c r="M42" s="41">
        <v>2.1</v>
      </c>
      <c r="N42" s="41">
        <v>3.5</v>
      </c>
      <c r="O42" s="41"/>
      <c r="P42" s="41"/>
      <c r="Q42" s="22"/>
      <c r="R42" s="48">
        <v>125</v>
      </c>
      <c r="S42" s="70">
        <f>(E42*R42)/1000</f>
        <v>1.125</v>
      </c>
    </row>
    <row r="43" spans="2:19" ht="22.5" customHeight="1" thickBot="1">
      <c r="B43" s="28"/>
      <c r="C43" s="29"/>
      <c r="D43" s="169" t="s">
        <v>18</v>
      </c>
      <c r="E43" s="170">
        <v>15</v>
      </c>
      <c r="F43" s="170">
        <v>15</v>
      </c>
      <c r="G43" s="253"/>
      <c r="H43" s="42"/>
      <c r="I43" s="42"/>
      <c r="J43" s="41">
        <v>14.97</v>
      </c>
      <c r="K43" s="41">
        <v>56.85</v>
      </c>
      <c r="L43" s="41"/>
      <c r="M43" s="41"/>
      <c r="N43" s="41"/>
      <c r="O43" s="41">
        <v>0.3</v>
      </c>
      <c r="P43" s="41">
        <v>0.04</v>
      </c>
      <c r="Q43" s="22"/>
      <c r="R43" s="48">
        <v>63</v>
      </c>
      <c r="S43" s="70">
        <f>(E43*R43)/1000</f>
        <v>0.945</v>
      </c>
    </row>
    <row r="44" spans="2:19" ht="22.5" customHeight="1" thickBot="1">
      <c r="B44" s="21"/>
      <c r="C44" s="5" t="s">
        <v>42</v>
      </c>
      <c r="D44" s="167" t="s">
        <v>224</v>
      </c>
      <c r="E44" s="168"/>
      <c r="F44" s="168"/>
      <c r="G44" s="233">
        <v>71</v>
      </c>
      <c r="H44" s="59"/>
      <c r="I44" s="59">
        <f aca="true" t="shared" si="9" ref="I44:P44">I45+I46+I47+I48+I49</f>
        <v>9.385</v>
      </c>
      <c r="J44" s="59">
        <f t="shared" si="9"/>
        <v>7.672</v>
      </c>
      <c r="K44" s="59">
        <f t="shared" si="9"/>
        <v>195.39</v>
      </c>
      <c r="L44" s="59">
        <f t="shared" si="9"/>
        <v>0.0808</v>
      </c>
      <c r="M44" s="59">
        <f t="shared" si="9"/>
        <v>0.242</v>
      </c>
      <c r="N44" s="59">
        <f t="shared" si="9"/>
        <v>0.001</v>
      </c>
      <c r="O44" s="59">
        <f t="shared" si="9"/>
        <v>3.24</v>
      </c>
      <c r="P44" s="59">
        <f t="shared" si="9"/>
        <v>1.292</v>
      </c>
      <c r="Q44" s="132" t="s">
        <v>251</v>
      </c>
      <c r="R44" s="61">
        <f>R45+R46+R47+R48+R49</f>
        <v>352.78</v>
      </c>
      <c r="S44" s="61">
        <f>S45+S46+S47+S48+S49</f>
        <v>14.966000000000001</v>
      </c>
    </row>
    <row r="45" spans="2:19" ht="22.5" customHeight="1" thickBot="1">
      <c r="B45" s="28"/>
      <c r="C45" s="29"/>
      <c r="D45" s="169" t="s">
        <v>152</v>
      </c>
      <c r="E45" s="170">
        <v>70</v>
      </c>
      <c r="F45" s="170">
        <v>40</v>
      </c>
      <c r="G45" s="253"/>
      <c r="H45" s="41">
        <v>11.13</v>
      </c>
      <c r="I45" s="41">
        <v>0.63</v>
      </c>
      <c r="J45" s="41"/>
      <c r="K45" s="41">
        <v>50.4</v>
      </c>
      <c r="L45" s="41">
        <v>0.056</v>
      </c>
      <c r="M45" s="41">
        <v>0.105</v>
      </c>
      <c r="N45" s="41"/>
      <c r="O45" s="41"/>
      <c r="P45" s="41">
        <v>0.56</v>
      </c>
      <c r="Q45" s="22"/>
      <c r="R45" s="106">
        <v>130</v>
      </c>
      <c r="S45" s="70">
        <f>(E45*R45)/1000</f>
        <v>9.1</v>
      </c>
    </row>
    <row r="46" spans="2:19" ht="22.5" customHeight="1" thickBot="1">
      <c r="B46" s="28"/>
      <c r="C46" s="29"/>
      <c r="D46" s="169" t="s">
        <v>29</v>
      </c>
      <c r="E46" s="170">
        <v>7</v>
      </c>
      <c r="F46" s="176">
        <f>E46</f>
        <v>7</v>
      </c>
      <c r="G46" s="9"/>
      <c r="H46" s="41"/>
      <c r="I46" s="41">
        <v>4.995</v>
      </c>
      <c r="J46" s="41"/>
      <c r="K46" s="41">
        <v>44.95</v>
      </c>
      <c r="L46" s="41"/>
      <c r="M46" s="41"/>
      <c r="N46" s="41"/>
      <c r="O46" s="41"/>
      <c r="P46" s="41"/>
      <c r="Q46" s="22"/>
      <c r="R46" s="48">
        <v>113</v>
      </c>
      <c r="S46" s="70">
        <f>(E46*R46)/1000</f>
        <v>0.791</v>
      </c>
    </row>
    <row r="47" spans="2:19" ht="22.5" customHeight="1" thickBot="1">
      <c r="B47" s="28"/>
      <c r="C47" s="29"/>
      <c r="D47" s="169" t="s">
        <v>75</v>
      </c>
      <c r="E47" s="251">
        <v>20</v>
      </c>
      <c r="F47" s="170">
        <v>20</v>
      </c>
      <c r="G47" s="253"/>
      <c r="H47" s="41">
        <v>0.7</v>
      </c>
      <c r="I47" s="41">
        <v>1</v>
      </c>
      <c r="J47" s="41">
        <v>7.14</v>
      </c>
      <c r="K47" s="41">
        <v>60.72</v>
      </c>
      <c r="L47" s="41">
        <v>0.008</v>
      </c>
      <c r="M47" s="41">
        <v>0.004</v>
      </c>
      <c r="N47" s="41"/>
      <c r="O47" s="41">
        <v>0.8</v>
      </c>
      <c r="P47" s="41">
        <v>0.1</v>
      </c>
      <c r="Q47" s="22"/>
      <c r="R47" s="48">
        <v>78</v>
      </c>
      <c r="S47" s="70">
        <f>(E47*R47)/1000</f>
        <v>1.56</v>
      </c>
    </row>
    <row r="48" spans="2:19" ht="22.5" customHeight="1" thickBot="1">
      <c r="B48" s="28"/>
      <c r="C48" s="29"/>
      <c r="D48" s="169" t="s">
        <v>44</v>
      </c>
      <c r="E48" s="170">
        <v>0.5</v>
      </c>
      <c r="F48" s="170">
        <v>0.5</v>
      </c>
      <c r="G48" s="253"/>
      <c r="H48" s="41">
        <v>3.048</v>
      </c>
      <c r="I48" s="41">
        <v>2.76</v>
      </c>
      <c r="J48" s="41">
        <v>0.168</v>
      </c>
      <c r="K48" s="41">
        <v>37.68</v>
      </c>
      <c r="L48" s="41">
        <v>0.0168</v>
      </c>
      <c r="M48" s="41">
        <v>0.105</v>
      </c>
      <c r="N48" s="41"/>
      <c r="O48" s="41">
        <v>1.2</v>
      </c>
      <c r="P48" s="41">
        <v>0.6</v>
      </c>
      <c r="Q48" s="22"/>
      <c r="R48" s="48">
        <v>6.78</v>
      </c>
      <c r="S48" s="70">
        <f>(E48*R48)</f>
        <v>3.39</v>
      </c>
    </row>
    <row r="49" spans="2:19" ht="22.5" customHeight="1" thickBot="1">
      <c r="B49" s="28"/>
      <c r="C49" s="29"/>
      <c r="D49" s="169" t="s">
        <v>64</v>
      </c>
      <c r="E49" s="170">
        <v>5</v>
      </c>
      <c r="F49" s="170">
        <v>4</v>
      </c>
      <c r="G49" s="253"/>
      <c r="H49" s="41">
        <v>0.56</v>
      </c>
      <c r="I49" s="41"/>
      <c r="J49" s="41">
        <v>0.364</v>
      </c>
      <c r="K49" s="41">
        <v>1.64</v>
      </c>
      <c r="L49" s="41"/>
      <c r="M49" s="41">
        <v>0.028</v>
      </c>
      <c r="N49" s="41">
        <v>0.001</v>
      </c>
      <c r="O49" s="41">
        <v>1.24</v>
      </c>
      <c r="P49" s="41">
        <v>0.032</v>
      </c>
      <c r="Q49" s="22"/>
      <c r="R49" s="48">
        <v>25</v>
      </c>
      <c r="S49" s="70">
        <f>(E49*R49)/1000</f>
        <v>0.125</v>
      </c>
    </row>
    <row r="50" spans="2:19" ht="22.5" customHeight="1" thickBot="1">
      <c r="B50" s="21"/>
      <c r="C50" s="36"/>
      <c r="D50" s="173" t="s">
        <v>106</v>
      </c>
      <c r="E50" s="172"/>
      <c r="F50" s="172"/>
      <c r="G50" s="8">
        <v>50</v>
      </c>
      <c r="H50" s="33">
        <f>H51+H52+H53</f>
        <v>0.694</v>
      </c>
      <c r="I50" s="33">
        <f aca="true" t="shared" si="10" ref="I50:P50">I51+I52+I53</f>
        <v>3.955</v>
      </c>
      <c r="J50" s="33">
        <f t="shared" si="10"/>
        <v>4.07</v>
      </c>
      <c r="K50" s="33">
        <f t="shared" si="10"/>
        <v>55.120000000000005</v>
      </c>
      <c r="L50" s="33">
        <f t="shared" si="10"/>
        <v>0.02</v>
      </c>
      <c r="M50" s="33">
        <f t="shared" si="10"/>
        <v>0.0151</v>
      </c>
      <c r="N50" s="33">
        <f>N51+N52+N53</f>
        <v>0</v>
      </c>
      <c r="O50" s="33">
        <f t="shared" si="10"/>
        <v>2.1</v>
      </c>
      <c r="P50" s="33">
        <f t="shared" si="10"/>
        <v>0.139</v>
      </c>
      <c r="Q50" s="123" t="s">
        <v>196</v>
      </c>
      <c r="R50" s="43">
        <f>R51+R52+R53</f>
        <v>595.8</v>
      </c>
      <c r="S50" s="43">
        <f>S51+S52+S53</f>
        <v>2.761</v>
      </c>
    </row>
    <row r="51" spans="2:19" ht="22.5" customHeight="1" thickBot="1">
      <c r="B51" s="28"/>
      <c r="C51" s="29"/>
      <c r="D51" s="169" t="s">
        <v>67</v>
      </c>
      <c r="E51" s="170">
        <v>3</v>
      </c>
      <c r="F51" s="170">
        <f>E51</f>
        <v>3</v>
      </c>
      <c r="G51" s="9"/>
      <c r="H51" s="41">
        <v>0.144</v>
      </c>
      <c r="I51" s="41"/>
      <c r="J51" s="41">
        <v>0.57</v>
      </c>
      <c r="K51" s="41">
        <v>2.97</v>
      </c>
      <c r="L51" s="41"/>
      <c r="M51" s="41">
        <v>0.0051</v>
      </c>
      <c r="N51" s="41"/>
      <c r="O51" s="41">
        <v>0.6</v>
      </c>
      <c r="P51" s="41">
        <v>0.069</v>
      </c>
      <c r="Q51" s="22"/>
      <c r="R51" s="48">
        <v>109</v>
      </c>
      <c r="S51" s="70">
        <f aca="true" t="shared" si="11" ref="S51:S57">(E51*R51)/1000</f>
        <v>0.327</v>
      </c>
    </row>
    <row r="52" spans="2:19" ht="22.5" customHeight="1" thickBot="1">
      <c r="B52" s="28"/>
      <c r="C52" s="29"/>
      <c r="D52" s="169" t="s">
        <v>17</v>
      </c>
      <c r="E52" s="170">
        <v>5</v>
      </c>
      <c r="F52" s="170">
        <f>E52</f>
        <v>5</v>
      </c>
      <c r="G52" s="253"/>
      <c r="H52" s="41">
        <v>0.035</v>
      </c>
      <c r="I52" s="41">
        <v>3.9</v>
      </c>
      <c r="J52" s="41">
        <v>0.05</v>
      </c>
      <c r="K52" s="41">
        <v>35.45</v>
      </c>
      <c r="L52" s="41">
        <v>0.0075</v>
      </c>
      <c r="M52" s="41">
        <v>0.006</v>
      </c>
      <c r="N52" s="41"/>
      <c r="O52" s="41">
        <v>0.6</v>
      </c>
      <c r="P52" s="41">
        <v>0.01</v>
      </c>
      <c r="Q52" s="22"/>
      <c r="R52" s="48">
        <v>448.8</v>
      </c>
      <c r="S52" s="70">
        <f t="shared" si="11"/>
        <v>2.244</v>
      </c>
    </row>
    <row r="53" spans="2:19" ht="22.5" customHeight="1" thickBot="1">
      <c r="B53" s="28"/>
      <c r="C53" s="29"/>
      <c r="D53" s="169" t="s">
        <v>43</v>
      </c>
      <c r="E53" s="170">
        <v>5</v>
      </c>
      <c r="F53" s="170">
        <v>5</v>
      </c>
      <c r="G53" s="253"/>
      <c r="H53" s="41">
        <v>0.515</v>
      </c>
      <c r="I53" s="41">
        <v>0.055</v>
      </c>
      <c r="J53" s="41">
        <v>3.45</v>
      </c>
      <c r="K53" s="41">
        <v>16.7</v>
      </c>
      <c r="L53" s="41">
        <v>0.0125</v>
      </c>
      <c r="M53" s="41">
        <v>0.004</v>
      </c>
      <c r="N53" s="41"/>
      <c r="O53" s="41">
        <v>0.9</v>
      </c>
      <c r="P53" s="41">
        <v>0.06</v>
      </c>
      <c r="Q53" s="22"/>
      <c r="R53" s="48">
        <v>38</v>
      </c>
      <c r="S53" s="70">
        <f t="shared" si="11"/>
        <v>0.19</v>
      </c>
    </row>
    <row r="54" spans="2:19" ht="22.5" customHeight="1" thickBot="1">
      <c r="B54" s="21"/>
      <c r="C54" s="36"/>
      <c r="D54" s="171" t="s">
        <v>41</v>
      </c>
      <c r="E54" s="172">
        <v>20</v>
      </c>
      <c r="F54" s="172">
        <v>20</v>
      </c>
      <c r="G54" s="8">
        <v>20</v>
      </c>
      <c r="H54" s="33">
        <v>1.88</v>
      </c>
      <c r="I54" s="33">
        <v>0.28</v>
      </c>
      <c r="J54" s="33">
        <v>19.92</v>
      </c>
      <c r="K54" s="33">
        <v>85.6</v>
      </c>
      <c r="L54" s="33">
        <v>0.07</v>
      </c>
      <c r="M54" s="33">
        <v>0.03</v>
      </c>
      <c r="N54" s="33"/>
      <c r="O54" s="33">
        <v>14</v>
      </c>
      <c r="P54" s="33">
        <v>1.5</v>
      </c>
      <c r="Q54" s="123" t="s">
        <v>162</v>
      </c>
      <c r="R54" s="43">
        <v>60.23</v>
      </c>
      <c r="S54" s="71">
        <f t="shared" si="11"/>
        <v>1.2046</v>
      </c>
    </row>
    <row r="55" spans="2:19" ht="22.5" customHeight="1" thickBot="1">
      <c r="B55" s="21"/>
      <c r="C55" s="7"/>
      <c r="D55" s="173" t="s">
        <v>252</v>
      </c>
      <c r="E55" s="172"/>
      <c r="F55" s="172"/>
      <c r="G55" s="8">
        <v>200</v>
      </c>
      <c r="H55" s="33">
        <f>H56+H57</f>
        <v>0.06</v>
      </c>
      <c r="I55" s="33">
        <f aca="true" t="shared" si="12" ref="I55:P55">I56+I57</f>
        <v>0.025</v>
      </c>
      <c r="J55" s="33">
        <f t="shared" si="12"/>
        <v>15.754000000000001</v>
      </c>
      <c r="K55" s="33">
        <f t="shared" si="12"/>
        <v>60.45</v>
      </c>
      <c r="L55" s="33">
        <f t="shared" si="12"/>
        <v>0</v>
      </c>
      <c r="M55" s="33">
        <f t="shared" si="12"/>
        <v>0</v>
      </c>
      <c r="N55" s="33">
        <f t="shared" si="12"/>
        <v>3</v>
      </c>
      <c r="O55" s="33">
        <f t="shared" si="12"/>
        <v>0.045</v>
      </c>
      <c r="P55" s="33">
        <f t="shared" si="12"/>
        <v>0.03</v>
      </c>
      <c r="Q55" s="132" t="s">
        <v>186</v>
      </c>
      <c r="R55" s="61">
        <f>R56+R57</f>
        <v>382</v>
      </c>
      <c r="S55" s="61">
        <f>S56+S57</f>
        <v>1.264</v>
      </c>
    </row>
    <row r="56" spans="1:19" s="4" customFormat="1" ht="22.5" customHeight="1" thickBot="1">
      <c r="A56" s="72"/>
      <c r="B56" s="28"/>
      <c r="C56" s="29"/>
      <c r="D56" s="169" t="s">
        <v>93</v>
      </c>
      <c r="E56" s="170">
        <v>1</v>
      </c>
      <c r="F56" s="170">
        <v>1</v>
      </c>
      <c r="G56" s="253"/>
      <c r="H56" s="41">
        <v>0.06</v>
      </c>
      <c r="I56" s="41">
        <v>0.025</v>
      </c>
      <c r="J56" s="41">
        <v>0.784</v>
      </c>
      <c r="K56" s="41">
        <v>3.6</v>
      </c>
      <c r="L56" s="41"/>
      <c r="M56" s="41"/>
      <c r="N56" s="41"/>
      <c r="O56" s="41"/>
      <c r="P56" s="41"/>
      <c r="Q56" s="22"/>
      <c r="R56" s="48">
        <v>319</v>
      </c>
      <c r="S56" s="70">
        <f t="shared" si="11"/>
        <v>0.319</v>
      </c>
    </row>
    <row r="57" spans="2:19" ht="22.5" customHeight="1" thickBot="1">
      <c r="B57" s="1"/>
      <c r="C57" s="3"/>
      <c r="D57" s="169" t="s">
        <v>21</v>
      </c>
      <c r="E57" s="170">
        <v>15</v>
      </c>
      <c r="F57" s="170">
        <v>15</v>
      </c>
      <c r="G57" s="9"/>
      <c r="H57" s="41"/>
      <c r="I57" s="41"/>
      <c r="J57" s="41">
        <v>14.97</v>
      </c>
      <c r="K57" s="41">
        <v>56.85</v>
      </c>
      <c r="L57" s="41"/>
      <c r="M57" s="41"/>
      <c r="N57" s="41">
        <v>3</v>
      </c>
      <c r="O57" s="41">
        <v>0.045</v>
      </c>
      <c r="P57" s="41">
        <v>0.03</v>
      </c>
      <c r="Q57" s="22"/>
      <c r="R57" s="48">
        <v>63</v>
      </c>
      <c r="S57" s="70">
        <f t="shared" si="11"/>
        <v>0.945</v>
      </c>
    </row>
    <row r="58" spans="2:19" ht="22.5" customHeight="1" thickBot="1">
      <c r="B58" s="12"/>
      <c r="C58" s="2"/>
      <c r="D58" s="2" t="s">
        <v>48</v>
      </c>
      <c r="E58" s="148"/>
      <c r="F58" s="148"/>
      <c r="G58" s="148"/>
      <c r="H58" s="42">
        <f aca="true" t="shared" si="13" ref="H58:P58">H55+H44+H41+H40+H39+H32+H24+H21+H20+H17+H14+H9</f>
        <v>34.934000000000005</v>
      </c>
      <c r="I58" s="42">
        <f t="shared" si="13"/>
        <v>61.417</v>
      </c>
      <c r="J58" s="42">
        <f t="shared" si="13"/>
        <v>152.984</v>
      </c>
      <c r="K58" s="42">
        <f t="shared" si="13"/>
        <v>1400.9450000000002</v>
      </c>
      <c r="L58" s="42">
        <f t="shared" si="13"/>
        <v>0.9995999999999999</v>
      </c>
      <c r="M58" s="42">
        <f t="shared" si="13"/>
        <v>2.7926999999999995</v>
      </c>
      <c r="N58" s="42">
        <f t="shared" si="13"/>
        <v>40.291000000000004</v>
      </c>
      <c r="O58" s="42">
        <f t="shared" si="13"/>
        <v>234.255</v>
      </c>
      <c r="P58" s="42">
        <f t="shared" si="13"/>
        <v>7.734000000000001</v>
      </c>
      <c r="Q58" s="124"/>
      <c r="R58" s="46">
        <f>R55+R44+R41+R40+R39+R32+R24+R21+R20+R17+R14+R9+R54+R50</f>
        <v>5619.4</v>
      </c>
      <c r="S58" s="46">
        <f>S55+S44+S41+S40+S32+S24+S21+S20+S17+S14+S9+S54+S50</f>
        <v>99.89720000000001</v>
      </c>
    </row>
    <row r="62" ht="15" thickBot="1"/>
    <row r="63" spans="2:19" ht="31.5" customHeight="1" thickBot="1">
      <c r="B63" s="268" t="s">
        <v>1</v>
      </c>
      <c r="C63" s="268" t="s">
        <v>55</v>
      </c>
      <c r="D63" s="268" t="s">
        <v>56</v>
      </c>
      <c r="E63" s="268" t="s">
        <v>2</v>
      </c>
      <c r="F63" s="268" t="s">
        <v>3</v>
      </c>
      <c r="G63" s="268" t="s">
        <v>51</v>
      </c>
      <c r="H63" s="271" t="s">
        <v>4</v>
      </c>
      <c r="I63" s="292"/>
      <c r="J63" s="283"/>
      <c r="K63" s="268" t="s">
        <v>94</v>
      </c>
      <c r="L63" s="271" t="s">
        <v>53</v>
      </c>
      <c r="M63" s="292"/>
      <c r="N63" s="283"/>
      <c r="O63" s="271" t="s">
        <v>95</v>
      </c>
      <c r="P63" s="283"/>
      <c r="Q63" s="280" t="s">
        <v>155</v>
      </c>
      <c r="R63" s="271" t="s">
        <v>5</v>
      </c>
      <c r="S63" s="288" t="s">
        <v>50</v>
      </c>
    </row>
    <row r="64" spans="2:19" ht="15" customHeight="1" thickBot="1">
      <c r="B64" s="290"/>
      <c r="C64" s="290"/>
      <c r="D64" s="290"/>
      <c r="E64" s="290"/>
      <c r="F64" s="290"/>
      <c r="G64" s="269"/>
      <c r="H64" s="284"/>
      <c r="I64" s="293"/>
      <c r="J64" s="285"/>
      <c r="K64" s="269"/>
      <c r="L64" s="284"/>
      <c r="M64" s="293"/>
      <c r="N64" s="285"/>
      <c r="O64" s="284"/>
      <c r="P64" s="285"/>
      <c r="Q64" s="281"/>
      <c r="R64" s="284"/>
      <c r="S64" s="288"/>
    </row>
    <row r="65" spans="2:19" ht="15" customHeight="1" thickBot="1">
      <c r="B65" s="290"/>
      <c r="C65" s="290"/>
      <c r="D65" s="290"/>
      <c r="E65" s="290"/>
      <c r="F65" s="290"/>
      <c r="G65" s="269"/>
      <c r="H65" s="284"/>
      <c r="I65" s="293"/>
      <c r="J65" s="285"/>
      <c r="K65" s="269"/>
      <c r="L65" s="284"/>
      <c r="M65" s="293"/>
      <c r="N65" s="285"/>
      <c r="O65" s="284"/>
      <c r="P65" s="285"/>
      <c r="Q65" s="281"/>
      <c r="R65" s="284"/>
      <c r="S65" s="288"/>
    </row>
    <row r="66" spans="2:19" ht="15" customHeight="1" thickBot="1">
      <c r="B66" s="290"/>
      <c r="C66" s="290"/>
      <c r="D66" s="290"/>
      <c r="E66" s="290"/>
      <c r="F66" s="290"/>
      <c r="G66" s="269"/>
      <c r="H66" s="284"/>
      <c r="I66" s="293"/>
      <c r="J66" s="285"/>
      <c r="K66" s="269"/>
      <c r="L66" s="284"/>
      <c r="M66" s="293"/>
      <c r="N66" s="285"/>
      <c r="O66" s="284"/>
      <c r="P66" s="285"/>
      <c r="Q66" s="281"/>
      <c r="R66" s="284"/>
      <c r="S66" s="288"/>
    </row>
    <row r="67" spans="2:19" ht="21.75" customHeight="1" thickBot="1">
      <c r="B67" s="291"/>
      <c r="C67" s="291"/>
      <c r="D67" s="291"/>
      <c r="E67" s="291"/>
      <c r="F67" s="291"/>
      <c r="G67" s="270"/>
      <c r="H67" s="286"/>
      <c r="I67" s="294"/>
      <c r="J67" s="287"/>
      <c r="K67" s="270"/>
      <c r="L67" s="286"/>
      <c r="M67" s="294"/>
      <c r="N67" s="287"/>
      <c r="O67" s="286"/>
      <c r="P67" s="287"/>
      <c r="Q67" s="282"/>
      <c r="R67" s="286"/>
      <c r="S67" s="288"/>
    </row>
    <row r="68" spans="2:19" ht="15.75" thickBot="1">
      <c r="B68" s="149"/>
      <c r="C68" s="148"/>
      <c r="D68" s="148"/>
      <c r="E68" s="148"/>
      <c r="F68" s="148"/>
      <c r="G68" s="148"/>
      <c r="H68" s="148" t="s">
        <v>6</v>
      </c>
      <c r="I68" s="148" t="s">
        <v>7</v>
      </c>
      <c r="J68" s="148" t="s">
        <v>8</v>
      </c>
      <c r="K68" s="148"/>
      <c r="L68" s="148" t="s">
        <v>9</v>
      </c>
      <c r="M68" s="148" t="s">
        <v>10</v>
      </c>
      <c r="N68" s="148" t="s">
        <v>11</v>
      </c>
      <c r="O68" s="148" t="s">
        <v>12</v>
      </c>
      <c r="P68" s="148" t="s">
        <v>13</v>
      </c>
      <c r="Q68" s="131"/>
      <c r="R68" s="147"/>
      <c r="S68" s="14"/>
    </row>
    <row r="69" spans="2:19" ht="39" customHeight="1" thickBot="1">
      <c r="B69" s="21"/>
      <c r="C69" s="5" t="s">
        <v>49</v>
      </c>
      <c r="D69" s="226" t="s">
        <v>266</v>
      </c>
      <c r="E69" s="168"/>
      <c r="F69" s="168"/>
      <c r="G69" s="30">
        <v>200</v>
      </c>
      <c r="H69" s="33">
        <f>H70+H71+H73+H72</f>
        <v>5.264</v>
      </c>
      <c r="I69" s="33">
        <f aca="true" t="shared" si="14" ref="I69:P69">I70+I71+I73+I72</f>
        <v>3.6750000000000003</v>
      </c>
      <c r="J69" s="33">
        <f t="shared" si="14"/>
        <v>28.154999999999998</v>
      </c>
      <c r="K69" s="33">
        <f t="shared" si="14"/>
        <v>118.43199999999999</v>
      </c>
      <c r="L69" s="33">
        <f t="shared" si="14"/>
        <v>0.1655</v>
      </c>
      <c r="M69" s="33">
        <f t="shared" si="14"/>
        <v>0.1174</v>
      </c>
      <c r="N69" s="33">
        <f t="shared" si="14"/>
        <v>0.45</v>
      </c>
      <c r="O69" s="33">
        <f t="shared" si="14"/>
        <v>14.54</v>
      </c>
      <c r="P69" s="33">
        <f t="shared" si="14"/>
        <v>2.4065000000000003</v>
      </c>
      <c r="Q69" s="123" t="s">
        <v>141</v>
      </c>
      <c r="R69" s="43">
        <f>R70+R71+R73+R72</f>
        <v>654.55</v>
      </c>
      <c r="S69" s="43">
        <f>S70+S71+S73+S72</f>
        <v>4.9756</v>
      </c>
    </row>
    <row r="70" spans="2:19" ht="22.5" customHeight="1" thickBot="1">
      <c r="B70" s="1"/>
      <c r="C70" s="3"/>
      <c r="D70" s="169" t="s">
        <v>36</v>
      </c>
      <c r="E70" s="251">
        <v>28</v>
      </c>
      <c r="F70" s="170">
        <v>28</v>
      </c>
      <c r="G70" s="9"/>
      <c r="H70" s="41">
        <v>0.84</v>
      </c>
      <c r="I70" s="41">
        <v>0.96</v>
      </c>
      <c r="J70" s="41">
        <v>1.41</v>
      </c>
      <c r="K70" s="41">
        <v>14.952</v>
      </c>
      <c r="L70" s="41">
        <v>0.012</v>
      </c>
      <c r="M70" s="41">
        <v>0.045</v>
      </c>
      <c r="N70" s="41">
        <v>0.45</v>
      </c>
      <c r="O70" s="41">
        <v>7.2</v>
      </c>
      <c r="P70" s="41">
        <v>0.06</v>
      </c>
      <c r="Q70" s="22"/>
      <c r="R70" s="48">
        <v>64.75</v>
      </c>
      <c r="S70" s="76">
        <f>(E70*R70)/1000</f>
        <v>1.813</v>
      </c>
    </row>
    <row r="71" spans="2:19" ht="22.5" customHeight="1" thickBot="1">
      <c r="B71" s="1"/>
      <c r="C71" s="3"/>
      <c r="D71" s="169" t="s">
        <v>91</v>
      </c>
      <c r="E71" s="251">
        <v>25</v>
      </c>
      <c r="F71" s="170">
        <v>25</v>
      </c>
      <c r="G71" s="253"/>
      <c r="H71" s="41">
        <v>4.41</v>
      </c>
      <c r="I71" s="41">
        <v>1.155</v>
      </c>
      <c r="J71" s="41">
        <v>21.735</v>
      </c>
      <c r="K71" s="41">
        <v>70.35</v>
      </c>
      <c r="L71" s="41">
        <v>0.1505</v>
      </c>
      <c r="M71" s="41">
        <v>0.07</v>
      </c>
      <c r="N71" s="41"/>
      <c r="O71" s="41">
        <v>7</v>
      </c>
      <c r="P71" s="41">
        <v>2.3275</v>
      </c>
      <c r="Q71" s="22"/>
      <c r="R71" s="51">
        <v>78</v>
      </c>
      <c r="S71" s="76">
        <f>(E71*R71)/1000</f>
        <v>1.95</v>
      </c>
    </row>
    <row r="72" spans="2:19" ht="22.5" customHeight="1" thickBot="1">
      <c r="B72" s="1"/>
      <c r="C72" s="3"/>
      <c r="D72" s="169" t="s">
        <v>132</v>
      </c>
      <c r="E72" s="170">
        <v>2</v>
      </c>
      <c r="F72" s="170">
        <v>2</v>
      </c>
      <c r="G72" s="253"/>
      <c r="H72" s="41">
        <v>0.014</v>
      </c>
      <c r="I72" s="41">
        <v>1.56</v>
      </c>
      <c r="J72" s="41">
        <v>0.02</v>
      </c>
      <c r="K72" s="41">
        <v>14.18</v>
      </c>
      <c r="L72" s="41">
        <v>0.003</v>
      </c>
      <c r="M72" s="41">
        <v>0.0024</v>
      </c>
      <c r="N72" s="41"/>
      <c r="O72" s="41">
        <v>0.24</v>
      </c>
      <c r="P72" s="41">
        <v>0.004</v>
      </c>
      <c r="Q72" s="22"/>
      <c r="R72" s="51">
        <v>448.8</v>
      </c>
      <c r="S72" s="76">
        <f>(E72*R72)/1000</f>
        <v>0.8976000000000001</v>
      </c>
    </row>
    <row r="73" spans="2:19" ht="22.5" customHeight="1" thickBot="1">
      <c r="B73" s="1"/>
      <c r="C73" s="3"/>
      <c r="D73" s="169" t="s">
        <v>18</v>
      </c>
      <c r="E73" s="170">
        <v>5</v>
      </c>
      <c r="F73" s="170">
        <v>5</v>
      </c>
      <c r="G73" s="253"/>
      <c r="H73" s="41"/>
      <c r="I73" s="41"/>
      <c r="J73" s="41">
        <v>4.99</v>
      </c>
      <c r="K73" s="41">
        <v>18.95</v>
      </c>
      <c r="L73" s="41"/>
      <c r="M73" s="41"/>
      <c r="N73" s="41"/>
      <c r="O73" s="41">
        <v>0.1</v>
      </c>
      <c r="P73" s="41">
        <v>0.015</v>
      </c>
      <c r="Q73" s="22"/>
      <c r="R73" s="51">
        <v>63</v>
      </c>
      <c r="S73" s="76">
        <f>(E73*R73)/1000</f>
        <v>0.315</v>
      </c>
    </row>
    <row r="74" spans="2:19" ht="22.5" customHeight="1" thickBot="1">
      <c r="B74" s="12"/>
      <c r="C74" s="13"/>
      <c r="D74" s="2" t="s">
        <v>48</v>
      </c>
      <c r="E74" s="148"/>
      <c r="F74" s="148"/>
      <c r="G74" s="148"/>
      <c r="H74" s="42">
        <f aca="true" t="shared" si="15" ref="H74:P74">H69</f>
        <v>5.264</v>
      </c>
      <c r="I74" s="42">
        <f t="shared" si="15"/>
        <v>3.6750000000000003</v>
      </c>
      <c r="J74" s="42">
        <f t="shared" si="15"/>
        <v>28.154999999999998</v>
      </c>
      <c r="K74" s="42">
        <f t="shared" si="15"/>
        <v>118.43199999999999</v>
      </c>
      <c r="L74" s="42">
        <f t="shared" si="15"/>
        <v>0.1655</v>
      </c>
      <c r="M74" s="42">
        <f t="shared" si="15"/>
        <v>0.1174</v>
      </c>
      <c r="N74" s="42">
        <f t="shared" si="15"/>
        <v>0.45</v>
      </c>
      <c r="O74" s="42">
        <f t="shared" si="15"/>
        <v>14.54</v>
      </c>
      <c r="P74" s="42">
        <f t="shared" si="15"/>
        <v>2.4065000000000003</v>
      </c>
      <c r="Q74" s="124"/>
      <c r="R74" s="46">
        <f>R69</f>
        <v>654.55</v>
      </c>
      <c r="S74" s="46">
        <f>S69</f>
        <v>4.9756</v>
      </c>
    </row>
    <row r="75" spans="18:19" ht="14.25">
      <c r="R75" s="73"/>
      <c r="S75" s="74"/>
    </row>
    <row r="76" ht="14.25">
      <c r="S76" s="97"/>
    </row>
    <row r="77" spans="18:19" ht="17.25">
      <c r="R77" s="115" t="s">
        <v>154</v>
      </c>
      <c r="S77" s="116">
        <f>S74+S58</f>
        <v>104.87280000000001</v>
      </c>
    </row>
  </sheetData>
  <sheetProtection/>
  <mergeCells count="27">
    <mergeCell ref="B1:R1"/>
    <mergeCell ref="B3:B7"/>
    <mergeCell ref="C3:C7"/>
    <mergeCell ref="D3:D7"/>
    <mergeCell ref="E3:E7"/>
    <mergeCell ref="F3:F7"/>
    <mergeCell ref="G3:G7"/>
    <mergeCell ref="H3:J7"/>
    <mergeCell ref="K3:K7"/>
    <mergeCell ref="L3:N7"/>
    <mergeCell ref="O3:P7"/>
    <mergeCell ref="Q3:Q7"/>
    <mergeCell ref="R3:R7"/>
    <mergeCell ref="S3:S7"/>
    <mergeCell ref="B63:B67"/>
    <mergeCell ref="C63:C67"/>
    <mergeCell ref="D63:D67"/>
    <mergeCell ref="E63:E67"/>
    <mergeCell ref="F63:F67"/>
    <mergeCell ref="G63:G67"/>
    <mergeCell ref="S63:S67"/>
    <mergeCell ref="H63:J67"/>
    <mergeCell ref="K63:K67"/>
    <mergeCell ref="L63:N67"/>
    <mergeCell ref="O63:P67"/>
    <mergeCell ref="Q63:Q67"/>
    <mergeCell ref="R63:R6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view="pageBreakPreview" zoomScale="80" zoomScaleSheetLayoutView="80" zoomScalePageLayoutView="0" workbookViewId="0" topLeftCell="A62">
      <selection activeCell="G50" sqref="G50"/>
    </sheetView>
  </sheetViews>
  <sheetFormatPr defaultColWidth="9.140625" defaultRowHeight="15"/>
  <cols>
    <col min="1" max="1" width="4.57421875" style="72" customWidth="1"/>
    <col min="2" max="2" width="7.8515625" style="72" customWidth="1"/>
    <col min="3" max="3" width="22.8515625" style="72" bestFit="1" customWidth="1"/>
    <col min="4" max="4" width="40.28125" style="72" bestFit="1" customWidth="1"/>
    <col min="5" max="5" width="10.28125" style="72" customWidth="1"/>
    <col min="6" max="6" width="9.28125" style="72" bestFit="1" customWidth="1"/>
    <col min="7" max="7" width="15.8515625" style="72" bestFit="1" customWidth="1"/>
    <col min="8" max="9" width="8.00390625" style="72" bestFit="1" customWidth="1"/>
    <col min="10" max="10" width="9.28125" style="72" bestFit="1" customWidth="1"/>
    <col min="11" max="11" width="18.140625" style="72" bestFit="1" customWidth="1"/>
    <col min="12" max="13" width="6.7109375" style="72" bestFit="1" customWidth="1"/>
    <col min="14" max="14" width="8.00390625" style="72" bestFit="1" customWidth="1"/>
    <col min="15" max="15" width="9.28125" style="72" bestFit="1" customWidth="1"/>
    <col min="16" max="16" width="8.00390625" style="72" bestFit="1" customWidth="1"/>
    <col min="17" max="17" width="9.140625" style="117" bestFit="1" customWidth="1"/>
    <col min="18" max="18" width="12.28125" style="72" bestFit="1" customWidth="1"/>
    <col min="19" max="19" width="9.8515625" style="72" bestFit="1" customWidth="1"/>
  </cols>
  <sheetData>
    <row r="1" spans="2:18" ht="24">
      <c r="B1" s="289" t="s">
        <v>100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ht="15" thickBot="1"/>
    <row r="3" spans="2:19" ht="31.5" customHeight="1" thickBot="1">
      <c r="B3" s="268" t="s">
        <v>1</v>
      </c>
      <c r="C3" s="268" t="s">
        <v>55</v>
      </c>
      <c r="D3" s="268" t="s">
        <v>56</v>
      </c>
      <c r="E3" s="268" t="s">
        <v>2</v>
      </c>
      <c r="F3" s="268" t="s">
        <v>3</v>
      </c>
      <c r="G3" s="268" t="s">
        <v>51</v>
      </c>
      <c r="H3" s="271" t="s">
        <v>52</v>
      </c>
      <c r="I3" s="272"/>
      <c r="J3" s="273"/>
      <c r="K3" s="268" t="s">
        <v>94</v>
      </c>
      <c r="L3" s="271" t="s">
        <v>53</v>
      </c>
      <c r="M3" s="272"/>
      <c r="N3" s="273"/>
      <c r="O3" s="271" t="s">
        <v>95</v>
      </c>
      <c r="P3" s="273"/>
      <c r="Q3" s="280" t="s">
        <v>155</v>
      </c>
      <c r="R3" s="271" t="s">
        <v>5</v>
      </c>
      <c r="S3" s="288" t="s">
        <v>50</v>
      </c>
    </row>
    <row r="4" spans="2:19" ht="15" thickBot="1">
      <c r="B4" s="269"/>
      <c r="C4" s="269"/>
      <c r="D4" s="269"/>
      <c r="E4" s="269"/>
      <c r="F4" s="269"/>
      <c r="G4" s="269"/>
      <c r="H4" s="274"/>
      <c r="I4" s="275"/>
      <c r="J4" s="276"/>
      <c r="K4" s="269"/>
      <c r="L4" s="274"/>
      <c r="M4" s="275"/>
      <c r="N4" s="276"/>
      <c r="O4" s="274"/>
      <c r="P4" s="276"/>
      <c r="Q4" s="281"/>
      <c r="R4" s="274"/>
      <c r="S4" s="288"/>
    </row>
    <row r="5" spans="2:19" ht="15" thickBot="1">
      <c r="B5" s="269"/>
      <c r="C5" s="269"/>
      <c r="D5" s="269"/>
      <c r="E5" s="269"/>
      <c r="F5" s="269"/>
      <c r="G5" s="269"/>
      <c r="H5" s="274"/>
      <c r="I5" s="275"/>
      <c r="J5" s="276"/>
      <c r="K5" s="269"/>
      <c r="L5" s="274"/>
      <c r="M5" s="275"/>
      <c r="N5" s="276"/>
      <c r="O5" s="274"/>
      <c r="P5" s="276"/>
      <c r="Q5" s="281"/>
      <c r="R5" s="274"/>
      <c r="S5" s="288"/>
    </row>
    <row r="6" spans="2:19" ht="15" thickBot="1">
      <c r="B6" s="269"/>
      <c r="C6" s="269"/>
      <c r="D6" s="269"/>
      <c r="E6" s="269"/>
      <c r="F6" s="269"/>
      <c r="G6" s="269"/>
      <c r="H6" s="274"/>
      <c r="I6" s="275"/>
      <c r="J6" s="276"/>
      <c r="K6" s="269"/>
      <c r="L6" s="274"/>
      <c r="M6" s="275"/>
      <c r="N6" s="276"/>
      <c r="O6" s="274"/>
      <c r="P6" s="276"/>
      <c r="Q6" s="281"/>
      <c r="R6" s="274"/>
      <c r="S6" s="288"/>
    </row>
    <row r="7" spans="2:19" ht="15" thickBot="1">
      <c r="B7" s="270"/>
      <c r="C7" s="270"/>
      <c r="D7" s="270"/>
      <c r="E7" s="270"/>
      <c r="F7" s="270"/>
      <c r="G7" s="270"/>
      <c r="H7" s="277"/>
      <c r="I7" s="278"/>
      <c r="J7" s="279"/>
      <c r="K7" s="270"/>
      <c r="L7" s="277"/>
      <c r="M7" s="278"/>
      <c r="N7" s="279"/>
      <c r="O7" s="277"/>
      <c r="P7" s="279"/>
      <c r="Q7" s="282"/>
      <c r="R7" s="277"/>
      <c r="S7" s="288"/>
    </row>
    <row r="8" spans="2:19" ht="15.75" thickBot="1">
      <c r="B8" s="153"/>
      <c r="C8" s="155"/>
      <c r="D8" s="155"/>
      <c r="E8" s="155"/>
      <c r="F8" s="155"/>
      <c r="G8" s="155"/>
      <c r="H8" s="155" t="s">
        <v>6</v>
      </c>
      <c r="I8" s="155" t="s">
        <v>7</v>
      </c>
      <c r="J8" s="155" t="s">
        <v>8</v>
      </c>
      <c r="K8" s="155"/>
      <c r="L8" s="155" t="s">
        <v>9</v>
      </c>
      <c r="M8" s="155" t="s">
        <v>10</v>
      </c>
      <c r="N8" s="155" t="s">
        <v>11</v>
      </c>
      <c r="O8" s="155" t="s">
        <v>12</v>
      </c>
      <c r="P8" s="155" t="s">
        <v>13</v>
      </c>
      <c r="Q8" s="131"/>
      <c r="R8" s="154"/>
      <c r="S8" s="156"/>
    </row>
    <row r="9" spans="1:19" s="15" customFormat="1" ht="36" thickBot="1">
      <c r="A9" s="75"/>
      <c r="B9" s="21"/>
      <c r="C9" s="5" t="s">
        <v>14</v>
      </c>
      <c r="D9" s="226" t="s">
        <v>201</v>
      </c>
      <c r="E9" s="179"/>
      <c r="F9" s="179"/>
      <c r="G9" s="30">
        <v>200</v>
      </c>
      <c r="H9" s="59">
        <f>H10+H11+H12+H13</f>
        <v>6.35</v>
      </c>
      <c r="I9" s="59">
        <f aca="true" t="shared" si="0" ref="I9:P9">I10+I11+I12+I13</f>
        <v>8.385</v>
      </c>
      <c r="J9" s="59">
        <f t="shared" si="0"/>
        <v>33.239999999999995</v>
      </c>
      <c r="K9" s="59">
        <f t="shared" si="0"/>
        <v>263.90000000000003</v>
      </c>
      <c r="L9" s="59">
        <f t="shared" si="0"/>
        <v>0.10200000000000001</v>
      </c>
      <c r="M9" s="59">
        <f t="shared" si="0"/>
        <v>0.21100000000000002</v>
      </c>
      <c r="N9" s="59">
        <f t="shared" si="0"/>
        <v>1.95</v>
      </c>
      <c r="O9" s="59">
        <f t="shared" si="0"/>
        <v>166.74999999999997</v>
      </c>
      <c r="P9" s="59">
        <f t="shared" si="0"/>
        <v>0.6950000000000001</v>
      </c>
      <c r="Q9" s="132">
        <v>103</v>
      </c>
      <c r="R9" s="61">
        <f>R10+R11+R12+R13</f>
        <v>635.05</v>
      </c>
      <c r="S9" s="61">
        <f>S10+S11+S12+S13</f>
        <v>17.2865</v>
      </c>
    </row>
    <row r="10" spans="2:19" ht="22.5" customHeight="1" thickBot="1">
      <c r="B10" s="1"/>
      <c r="C10" s="3"/>
      <c r="D10" s="169" t="s">
        <v>16</v>
      </c>
      <c r="E10" s="170">
        <v>25</v>
      </c>
      <c r="F10" s="170">
        <v>25</v>
      </c>
      <c r="G10" s="257"/>
      <c r="H10" s="41">
        <v>2.675</v>
      </c>
      <c r="I10" s="41">
        <v>0.325</v>
      </c>
      <c r="J10" s="41">
        <v>17.1</v>
      </c>
      <c r="K10" s="41">
        <v>83.75</v>
      </c>
      <c r="L10" s="41">
        <v>0.0425</v>
      </c>
      <c r="M10" s="41">
        <v>0.01</v>
      </c>
      <c r="N10" s="41"/>
      <c r="O10" s="41">
        <v>4.75</v>
      </c>
      <c r="P10" s="41">
        <v>0.395</v>
      </c>
      <c r="Q10" s="22"/>
      <c r="R10" s="48">
        <v>58.5</v>
      </c>
      <c r="S10" s="70">
        <f>(E10*R10)/1000</f>
        <v>1.4625</v>
      </c>
    </row>
    <row r="11" spans="2:19" ht="22.5" customHeight="1" thickBot="1">
      <c r="B11" s="28"/>
      <c r="C11" s="29"/>
      <c r="D11" s="169" t="s">
        <v>36</v>
      </c>
      <c r="E11" s="180">
        <v>200</v>
      </c>
      <c r="F11" s="256">
        <v>200</v>
      </c>
      <c r="G11" s="16"/>
      <c r="H11" s="53">
        <v>3.64</v>
      </c>
      <c r="I11" s="53">
        <v>4.16</v>
      </c>
      <c r="J11" s="53">
        <v>6.11</v>
      </c>
      <c r="K11" s="53">
        <v>106.8</v>
      </c>
      <c r="L11" s="53">
        <v>0.052</v>
      </c>
      <c r="M11" s="53">
        <v>0.195</v>
      </c>
      <c r="N11" s="53">
        <v>1.95</v>
      </c>
      <c r="O11" s="53">
        <v>161.2</v>
      </c>
      <c r="P11" s="53">
        <v>0.26</v>
      </c>
      <c r="Q11" s="120"/>
      <c r="R11" s="44">
        <v>64.75</v>
      </c>
      <c r="S11" s="70">
        <f aca="true" t="shared" si="1" ref="S11:S23">(E11*R11)/1000</f>
        <v>12.95</v>
      </c>
    </row>
    <row r="12" spans="2:19" ht="22.5" customHeight="1" thickBot="1">
      <c r="B12" s="28"/>
      <c r="C12" s="29"/>
      <c r="D12" s="169" t="s">
        <v>18</v>
      </c>
      <c r="E12" s="170">
        <v>10</v>
      </c>
      <c r="F12" s="170">
        <f>E12</f>
        <v>10</v>
      </c>
      <c r="G12" s="9"/>
      <c r="H12" s="41"/>
      <c r="I12" s="41"/>
      <c r="J12" s="41">
        <v>9.98</v>
      </c>
      <c r="K12" s="41">
        <v>37.9</v>
      </c>
      <c r="L12" s="41"/>
      <c r="M12" s="41"/>
      <c r="N12" s="41"/>
      <c r="O12" s="41">
        <v>0.2</v>
      </c>
      <c r="P12" s="41">
        <v>0.03</v>
      </c>
      <c r="Q12" s="22"/>
      <c r="R12" s="48">
        <v>63</v>
      </c>
      <c r="S12" s="70">
        <f t="shared" si="1"/>
        <v>0.63</v>
      </c>
    </row>
    <row r="13" spans="1:19" s="4" customFormat="1" ht="22.5" customHeight="1" thickBot="1">
      <c r="A13" s="72"/>
      <c r="B13" s="40"/>
      <c r="C13" s="27"/>
      <c r="D13" s="169" t="s">
        <v>17</v>
      </c>
      <c r="E13" s="170">
        <v>5</v>
      </c>
      <c r="F13" s="170">
        <f>E13</f>
        <v>5</v>
      </c>
      <c r="G13" s="257"/>
      <c r="H13" s="41">
        <v>0.035</v>
      </c>
      <c r="I13" s="41">
        <v>3.9</v>
      </c>
      <c r="J13" s="41">
        <v>0.05</v>
      </c>
      <c r="K13" s="41">
        <v>35.45</v>
      </c>
      <c r="L13" s="41">
        <v>0.0075</v>
      </c>
      <c r="M13" s="41">
        <v>0.006</v>
      </c>
      <c r="N13" s="41"/>
      <c r="O13" s="41">
        <v>0.6</v>
      </c>
      <c r="P13" s="41">
        <v>0.01</v>
      </c>
      <c r="Q13" s="22"/>
      <c r="R13" s="48">
        <v>448.8</v>
      </c>
      <c r="S13" s="70">
        <f t="shared" si="1"/>
        <v>2.244</v>
      </c>
    </row>
    <row r="14" spans="2:19" ht="22.5" customHeight="1" thickBot="1">
      <c r="B14" s="21"/>
      <c r="C14" s="36"/>
      <c r="D14" s="171" t="s">
        <v>254</v>
      </c>
      <c r="E14" s="172"/>
      <c r="F14" s="172"/>
      <c r="G14" s="8">
        <v>200</v>
      </c>
      <c r="H14" s="33">
        <f aca="true" t="shared" si="2" ref="H14:P14">SUM(H15:H17)</f>
        <v>0</v>
      </c>
      <c r="I14" s="33">
        <f t="shared" si="2"/>
        <v>0</v>
      </c>
      <c r="J14" s="33">
        <f t="shared" si="2"/>
        <v>14.97</v>
      </c>
      <c r="K14" s="33">
        <f t="shared" si="2"/>
        <v>56.85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>
        <f t="shared" si="2"/>
        <v>0.5</v>
      </c>
      <c r="P14" s="33">
        <f t="shared" si="2"/>
        <v>0.075</v>
      </c>
      <c r="Q14" s="123" t="s">
        <v>179</v>
      </c>
      <c r="R14" s="43">
        <f>R15+R17+R16</f>
        <v>428</v>
      </c>
      <c r="S14" s="43">
        <f>S15+S16+S17</f>
        <v>1.31</v>
      </c>
    </row>
    <row r="15" spans="2:19" ht="22.5" customHeight="1" thickBot="1">
      <c r="B15" s="28"/>
      <c r="C15" s="29"/>
      <c r="D15" s="189" t="s">
        <v>61</v>
      </c>
      <c r="E15" s="170">
        <v>1</v>
      </c>
      <c r="F15" s="170">
        <f>E15</f>
        <v>1</v>
      </c>
      <c r="G15" s="257"/>
      <c r="H15" s="42"/>
      <c r="I15" s="42"/>
      <c r="J15" s="42"/>
      <c r="K15" s="42"/>
      <c r="L15" s="41"/>
      <c r="M15" s="41"/>
      <c r="N15" s="41"/>
      <c r="O15" s="41">
        <v>0.2</v>
      </c>
      <c r="P15" s="41">
        <v>0.03</v>
      </c>
      <c r="Q15" s="22"/>
      <c r="R15" s="48">
        <v>365</v>
      </c>
      <c r="S15" s="70">
        <f>(E15*R15)/1000</f>
        <v>0.365</v>
      </c>
    </row>
    <row r="16" spans="2:19" ht="26.25" customHeight="1" hidden="1" thickBot="1">
      <c r="B16" s="28"/>
      <c r="C16" s="29"/>
      <c r="D16" s="189"/>
      <c r="E16" s="170"/>
      <c r="F16" s="170"/>
      <c r="G16" s="9"/>
      <c r="H16" s="41"/>
      <c r="I16" s="41"/>
      <c r="J16" s="41"/>
      <c r="K16" s="41"/>
      <c r="L16" s="41"/>
      <c r="M16" s="41"/>
      <c r="N16" s="41"/>
      <c r="O16" s="41"/>
      <c r="P16" s="41"/>
      <c r="Q16" s="22"/>
      <c r="R16" s="48"/>
      <c r="S16" s="70">
        <f>(E16*R16)/1000</f>
        <v>0</v>
      </c>
    </row>
    <row r="17" spans="2:19" ht="22.5" customHeight="1" thickBot="1">
      <c r="B17" s="28"/>
      <c r="C17" s="29"/>
      <c r="D17" s="169" t="s">
        <v>18</v>
      </c>
      <c r="E17" s="170">
        <v>15</v>
      </c>
      <c r="F17" s="170">
        <v>15</v>
      </c>
      <c r="G17" s="224"/>
      <c r="H17" s="41"/>
      <c r="I17" s="41"/>
      <c r="J17" s="41">
        <v>14.97</v>
      </c>
      <c r="K17" s="41">
        <v>56.85</v>
      </c>
      <c r="L17" s="41"/>
      <c r="M17" s="41"/>
      <c r="N17" s="41"/>
      <c r="O17" s="41">
        <v>0.3</v>
      </c>
      <c r="P17" s="41">
        <v>0.045</v>
      </c>
      <c r="Q17" s="22"/>
      <c r="R17" s="48">
        <v>63</v>
      </c>
      <c r="S17" s="70">
        <f>(E17*R17)/1000</f>
        <v>0.945</v>
      </c>
    </row>
    <row r="18" spans="1:19" s="4" customFormat="1" ht="22.5" customHeight="1" thickBot="1">
      <c r="A18" s="72"/>
      <c r="B18" s="21"/>
      <c r="C18" s="7"/>
      <c r="D18" s="171" t="s">
        <v>249</v>
      </c>
      <c r="E18" s="172"/>
      <c r="F18" s="172"/>
      <c r="G18" s="8">
        <v>37</v>
      </c>
      <c r="H18" s="33">
        <f aca="true" t="shared" si="3" ref="H18:P18">H19+H20</f>
        <v>2.359</v>
      </c>
      <c r="I18" s="33">
        <f t="shared" si="3"/>
        <v>6.300000000000001</v>
      </c>
      <c r="J18" s="33">
        <f t="shared" si="3"/>
        <v>15.01</v>
      </c>
      <c r="K18" s="33">
        <f t="shared" si="3"/>
        <v>127.63</v>
      </c>
      <c r="L18" s="33">
        <f t="shared" si="3"/>
        <v>0.091</v>
      </c>
      <c r="M18" s="33">
        <f t="shared" si="3"/>
        <v>0.032</v>
      </c>
      <c r="N18" s="33">
        <f t="shared" si="3"/>
        <v>0</v>
      </c>
      <c r="O18" s="33">
        <f t="shared" si="3"/>
        <v>6.84</v>
      </c>
      <c r="P18" s="33">
        <f t="shared" si="3"/>
        <v>1.184</v>
      </c>
      <c r="Q18" s="123" t="s">
        <v>157</v>
      </c>
      <c r="R18" s="43">
        <f>R19+R20</f>
        <v>560.41</v>
      </c>
      <c r="S18" s="43">
        <f>S19+S20</f>
        <v>6.4899000000000004</v>
      </c>
    </row>
    <row r="19" spans="2:19" ht="22.5" customHeight="1" thickBot="1">
      <c r="B19" s="28"/>
      <c r="C19" s="29"/>
      <c r="D19" s="189" t="s">
        <v>23</v>
      </c>
      <c r="E19" s="170">
        <v>30</v>
      </c>
      <c r="F19" s="170">
        <v>30</v>
      </c>
      <c r="G19" s="9"/>
      <c r="H19" s="41">
        <v>2.31</v>
      </c>
      <c r="I19" s="41">
        <v>0.9</v>
      </c>
      <c r="J19" s="41">
        <v>14.94</v>
      </c>
      <c r="K19" s="41">
        <v>78</v>
      </c>
      <c r="L19" s="41">
        <v>0.081</v>
      </c>
      <c r="M19" s="41">
        <v>0.024</v>
      </c>
      <c r="N19" s="41"/>
      <c r="O19" s="41">
        <v>6</v>
      </c>
      <c r="P19" s="41">
        <v>1.17</v>
      </c>
      <c r="Q19" s="22"/>
      <c r="R19" s="48">
        <v>111.61</v>
      </c>
      <c r="S19" s="70">
        <f t="shared" si="1"/>
        <v>3.3483</v>
      </c>
    </row>
    <row r="20" spans="2:19" ht="22.5" customHeight="1" thickBot="1">
      <c r="B20" s="1"/>
      <c r="C20" s="3"/>
      <c r="D20" s="189" t="s">
        <v>17</v>
      </c>
      <c r="E20" s="170">
        <v>7</v>
      </c>
      <c r="F20" s="170">
        <f>E20</f>
        <v>7</v>
      </c>
      <c r="G20" s="9"/>
      <c r="H20" s="41">
        <v>0.049</v>
      </c>
      <c r="I20" s="41">
        <v>5.4</v>
      </c>
      <c r="J20" s="41">
        <v>0.07</v>
      </c>
      <c r="K20" s="41">
        <v>49.63</v>
      </c>
      <c r="L20" s="41">
        <v>0.01</v>
      </c>
      <c r="M20" s="41">
        <v>0.008</v>
      </c>
      <c r="N20" s="41"/>
      <c r="O20" s="41">
        <v>0.84</v>
      </c>
      <c r="P20" s="41">
        <v>0.014</v>
      </c>
      <c r="Q20" s="22"/>
      <c r="R20" s="48">
        <v>448.8</v>
      </c>
      <c r="S20" s="70">
        <f t="shared" si="1"/>
        <v>3.1416</v>
      </c>
    </row>
    <row r="21" spans="1:19" s="4" customFormat="1" ht="22.5" customHeight="1" thickBot="1">
      <c r="A21" s="72"/>
      <c r="B21" s="21"/>
      <c r="C21" s="5" t="s">
        <v>24</v>
      </c>
      <c r="D21" s="167" t="s">
        <v>79</v>
      </c>
      <c r="E21" s="179"/>
      <c r="F21" s="181"/>
      <c r="G21" s="30">
        <v>100</v>
      </c>
      <c r="H21" s="59">
        <f>H22+H23</f>
        <v>0.22</v>
      </c>
      <c r="I21" s="59">
        <f aca="true" t="shared" si="4" ref="I21:P21">I22+I23</f>
        <v>0</v>
      </c>
      <c r="J21" s="59">
        <f t="shared" si="4"/>
        <v>20.57</v>
      </c>
      <c r="K21" s="59">
        <f t="shared" si="4"/>
        <v>84.85</v>
      </c>
      <c r="L21" s="59">
        <f t="shared" si="4"/>
        <v>0.1</v>
      </c>
      <c r="M21" s="59">
        <f t="shared" si="4"/>
        <v>0</v>
      </c>
      <c r="N21" s="59">
        <f t="shared" si="4"/>
        <v>0</v>
      </c>
      <c r="O21" s="59">
        <f t="shared" si="4"/>
        <v>1.3</v>
      </c>
      <c r="P21" s="59">
        <f t="shared" si="4"/>
        <v>0.045</v>
      </c>
      <c r="Q21" s="132" t="s">
        <v>185</v>
      </c>
      <c r="R21" s="61">
        <f>R22+R23</f>
        <v>187</v>
      </c>
      <c r="S21" s="71">
        <f>SUM(S22:S23)</f>
        <v>1.9369999999999998</v>
      </c>
    </row>
    <row r="22" spans="1:19" s="4" customFormat="1" ht="22.5" customHeight="1" thickBot="1">
      <c r="A22" s="72"/>
      <c r="B22" s="209"/>
      <c r="C22" s="221"/>
      <c r="D22" s="169" t="s">
        <v>80</v>
      </c>
      <c r="E22" s="170">
        <v>8</v>
      </c>
      <c r="F22" s="176">
        <f>E22</f>
        <v>8</v>
      </c>
      <c r="G22" s="257"/>
      <c r="H22" s="41">
        <v>0.22</v>
      </c>
      <c r="I22" s="41"/>
      <c r="J22" s="41">
        <v>5.6</v>
      </c>
      <c r="K22" s="41">
        <v>28</v>
      </c>
      <c r="L22" s="41">
        <v>0.1</v>
      </c>
      <c r="M22" s="41"/>
      <c r="N22" s="41"/>
      <c r="O22" s="41">
        <v>1</v>
      </c>
      <c r="P22" s="41"/>
      <c r="Q22" s="22"/>
      <c r="R22" s="48">
        <v>124</v>
      </c>
      <c r="S22" s="211">
        <f t="shared" si="1"/>
        <v>0.992</v>
      </c>
    </row>
    <row r="23" spans="1:19" s="4" customFormat="1" ht="22.5" customHeight="1" thickBot="1">
      <c r="A23" s="72"/>
      <c r="B23" s="209"/>
      <c r="C23" s="221"/>
      <c r="D23" s="169" t="s">
        <v>18</v>
      </c>
      <c r="E23" s="170">
        <v>15</v>
      </c>
      <c r="F23" s="170">
        <f>E23</f>
        <v>15</v>
      </c>
      <c r="G23" s="257"/>
      <c r="H23" s="41"/>
      <c r="I23" s="41"/>
      <c r="J23" s="41">
        <v>14.97</v>
      </c>
      <c r="K23" s="41">
        <v>56.85</v>
      </c>
      <c r="L23" s="41"/>
      <c r="M23" s="41"/>
      <c r="N23" s="41"/>
      <c r="O23" s="41">
        <v>0.3</v>
      </c>
      <c r="P23" s="41">
        <v>0.045</v>
      </c>
      <c r="Q23" s="22"/>
      <c r="R23" s="48">
        <v>63</v>
      </c>
      <c r="S23" s="211">
        <f t="shared" si="1"/>
        <v>0.945</v>
      </c>
    </row>
    <row r="24" spans="1:19" s="4" customFormat="1" ht="33.75" thickBot="1">
      <c r="A24" s="72"/>
      <c r="B24" s="21"/>
      <c r="C24" s="5" t="s">
        <v>26</v>
      </c>
      <c r="D24" s="171" t="s">
        <v>222</v>
      </c>
      <c r="E24" s="172"/>
      <c r="F24" s="172"/>
      <c r="G24" s="8">
        <v>40</v>
      </c>
      <c r="H24" s="33">
        <f>H25+H26+H27</f>
        <v>3.327</v>
      </c>
      <c r="I24" s="33">
        <f aca="true" t="shared" si="5" ref="I24:P24">I25+I26+I27</f>
        <v>7.897</v>
      </c>
      <c r="J24" s="33">
        <f t="shared" si="5"/>
        <v>0.5</v>
      </c>
      <c r="K24" s="33">
        <f t="shared" si="5"/>
        <v>104.2</v>
      </c>
      <c r="L24" s="33">
        <f t="shared" si="5"/>
        <v>0.039</v>
      </c>
      <c r="M24" s="33">
        <f t="shared" si="5"/>
        <v>0.0017</v>
      </c>
      <c r="N24" s="33">
        <f t="shared" si="5"/>
        <v>0.6</v>
      </c>
      <c r="O24" s="33">
        <f t="shared" si="5"/>
        <v>2</v>
      </c>
      <c r="P24" s="33">
        <f t="shared" si="5"/>
        <v>0.04</v>
      </c>
      <c r="Q24" s="123" t="s">
        <v>223</v>
      </c>
      <c r="R24" s="43">
        <f>R25+R26+R27</f>
        <v>308</v>
      </c>
      <c r="S24" s="43">
        <f>S25+S26+S27</f>
        <v>11.116</v>
      </c>
    </row>
    <row r="25" spans="1:19" s="111" customFormat="1" ht="23.25" customHeight="1" thickBot="1">
      <c r="A25" s="77"/>
      <c r="B25" s="28"/>
      <c r="C25" s="29"/>
      <c r="D25" s="169" t="s">
        <v>130</v>
      </c>
      <c r="E25" s="170">
        <v>60</v>
      </c>
      <c r="F25" s="170">
        <v>29</v>
      </c>
      <c r="G25" s="257"/>
      <c r="H25" s="41">
        <v>3.247</v>
      </c>
      <c r="I25" s="41">
        <v>2.902</v>
      </c>
      <c r="J25" s="41"/>
      <c r="K25" s="41">
        <v>56.95</v>
      </c>
      <c r="L25" s="41">
        <v>0.034</v>
      </c>
      <c r="M25" s="41">
        <v>0.0017</v>
      </c>
      <c r="N25" s="41"/>
      <c r="O25" s="41"/>
      <c r="P25" s="41"/>
      <c r="Q25" s="22"/>
      <c r="R25" s="48">
        <v>170</v>
      </c>
      <c r="S25" s="70">
        <f>(E25*R25)/1000</f>
        <v>10.2</v>
      </c>
    </row>
    <row r="26" spans="1:19" s="111" customFormat="1" ht="23.25" customHeight="1" thickBot="1">
      <c r="A26" s="77"/>
      <c r="B26" s="28"/>
      <c r="C26" s="29"/>
      <c r="D26" s="169" t="s">
        <v>64</v>
      </c>
      <c r="E26" s="170">
        <v>5</v>
      </c>
      <c r="F26" s="170">
        <v>4</v>
      </c>
      <c r="G26" s="257"/>
      <c r="H26" s="41">
        <v>0.08</v>
      </c>
      <c r="I26" s="41"/>
      <c r="J26" s="41">
        <v>0.5</v>
      </c>
      <c r="K26" s="41">
        <v>2.3</v>
      </c>
      <c r="L26" s="41">
        <v>0.005</v>
      </c>
      <c r="M26" s="41"/>
      <c r="N26" s="41">
        <v>0.6</v>
      </c>
      <c r="O26" s="41">
        <v>2</v>
      </c>
      <c r="P26" s="41">
        <v>0.04</v>
      </c>
      <c r="Q26" s="22"/>
      <c r="R26" s="48">
        <v>25</v>
      </c>
      <c r="S26" s="70">
        <f>(E26*R26)/1000</f>
        <v>0.125</v>
      </c>
    </row>
    <row r="27" spans="1:19" s="111" customFormat="1" ht="23.25" customHeight="1" thickBot="1">
      <c r="A27" s="77"/>
      <c r="B27" s="28"/>
      <c r="C27" s="29"/>
      <c r="D27" s="169" t="s">
        <v>29</v>
      </c>
      <c r="E27" s="170">
        <v>7</v>
      </c>
      <c r="F27" s="176">
        <f>E27</f>
        <v>7</v>
      </c>
      <c r="G27" s="9"/>
      <c r="H27" s="41"/>
      <c r="I27" s="41">
        <v>4.995</v>
      </c>
      <c r="J27" s="41"/>
      <c r="K27" s="41">
        <v>44.95</v>
      </c>
      <c r="L27" s="41"/>
      <c r="M27" s="41"/>
      <c r="N27" s="41"/>
      <c r="O27" s="41"/>
      <c r="P27" s="41"/>
      <c r="Q27" s="22"/>
      <c r="R27" s="48">
        <v>113</v>
      </c>
      <c r="S27" s="70">
        <f>(E27*R27)/1000</f>
        <v>0.791</v>
      </c>
    </row>
    <row r="28" spans="2:19" ht="23.25" customHeight="1" thickBot="1">
      <c r="B28" s="21"/>
      <c r="C28" s="36"/>
      <c r="D28" s="171" t="s">
        <v>83</v>
      </c>
      <c r="E28" s="181"/>
      <c r="F28" s="181"/>
      <c r="G28" s="8">
        <v>250</v>
      </c>
      <c r="H28" s="43">
        <f aca="true" t="shared" si="6" ref="H28:O28">SUM(H29:H38)</f>
        <v>9.181000000000001</v>
      </c>
      <c r="I28" s="43">
        <f t="shared" si="6"/>
        <v>12.187999999999999</v>
      </c>
      <c r="J28" s="43">
        <f t="shared" si="6"/>
        <v>12.274000000000003</v>
      </c>
      <c r="K28" s="43">
        <f t="shared" si="6"/>
        <v>204.35500000000005</v>
      </c>
      <c r="L28" s="43">
        <f t="shared" si="6"/>
        <v>0.1173</v>
      </c>
      <c r="M28" s="43">
        <f t="shared" si="6"/>
        <v>0.2774</v>
      </c>
      <c r="N28" s="43">
        <f t="shared" si="6"/>
        <v>0.626</v>
      </c>
      <c r="O28" s="43">
        <f t="shared" si="6"/>
        <v>79.74000000000001</v>
      </c>
      <c r="P28" s="43">
        <f>SUM(P29:P38)</f>
        <v>2.6690000000000005</v>
      </c>
      <c r="Q28" s="123" t="s">
        <v>182</v>
      </c>
      <c r="R28" s="43">
        <f>SUM(R29:R38)</f>
        <v>1610.08</v>
      </c>
      <c r="S28" s="43">
        <f>SUM(S29:S38)</f>
        <v>15.028999999999998</v>
      </c>
    </row>
    <row r="29" spans="2:19" ht="23.25" customHeight="1" thickBot="1">
      <c r="B29" s="28"/>
      <c r="C29" s="29"/>
      <c r="D29" s="169" t="s">
        <v>84</v>
      </c>
      <c r="E29" s="251">
        <v>24</v>
      </c>
      <c r="F29" s="251">
        <v>24</v>
      </c>
      <c r="G29" s="204"/>
      <c r="H29" s="228">
        <v>4.368</v>
      </c>
      <c r="I29" s="228">
        <v>4.416</v>
      </c>
      <c r="J29" s="228">
        <v>0.168</v>
      </c>
      <c r="K29" s="228">
        <v>57.84</v>
      </c>
      <c r="L29" s="228">
        <v>0.019</v>
      </c>
      <c r="M29" s="228">
        <v>0.036</v>
      </c>
      <c r="N29" s="228">
        <v>0</v>
      </c>
      <c r="O29" s="228">
        <v>4.08</v>
      </c>
      <c r="P29" s="228">
        <v>0.384</v>
      </c>
      <c r="Q29" s="22"/>
      <c r="R29" s="48">
        <v>162.5</v>
      </c>
      <c r="S29" s="70">
        <f aca="true" t="shared" si="7" ref="S29:S38">(E29*R29)/1000</f>
        <v>3.9</v>
      </c>
    </row>
    <row r="30" spans="1:19" s="4" customFormat="1" ht="23.25" customHeight="1" thickBot="1">
      <c r="A30" s="72"/>
      <c r="B30" s="40"/>
      <c r="C30" s="27"/>
      <c r="D30" s="169" t="s">
        <v>28</v>
      </c>
      <c r="E30" s="170">
        <v>50</v>
      </c>
      <c r="F30" s="170">
        <v>40</v>
      </c>
      <c r="G30" s="9"/>
      <c r="H30" s="41">
        <v>0.6</v>
      </c>
      <c r="I30" s="41">
        <v>0.04</v>
      </c>
      <c r="J30" s="41">
        <v>3.52</v>
      </c>
      <c r="K30" s="41">
        <v>17.2</v>
      </c>
      <c r="L30" s="41"/>
      <c r="M30" s="41">
        <v>0.016</v>
      </c>
      <c r="N30" s="41"/>
      <c r="O30" s="41">
        <v>14.8</v>
      </c>
      <c r="P30" s="41">
        <v>0.56</v>
      </c>
      <c r="Q30" s="22"/>
      <c r="R30" s="106">
        <v>19</v>
      </c>
      <c r="S30" s="70">
        <f t="shared" si="7"/>
        <v>0.95</v>
      </c>
    </row>
    <row r="31" spans="2:19" ht="23.25" customHeight="1" thickBot="1">
      <c r="B31" s="28"/>
      <c r="C31" s="29"/>
      <c r="D31" s="169" t="s">
        <v>63</v>
      </c>
      <c r="E31" s="170">
        <v>70</v>
      </c>
      <c r="F31" s="170">
        <v>42</v>
      </c>
      <c r="G31" s="9"/>
      <c r="H31" s="41">
        <v>0.84</v>
      </c>
      <c r="I31" s="41">
        <v>0.168</v>
      </c>
      <c r="J31" s="41">
        <v>7.266</v>
      </c>
      <c r="K31" s="41">
        <v>33.6</v>
      </c>
      <c r="L31" s="41">
        <v>0.05</v>
      </c>
      <c r="M31" s="41">
        <v>0.029</v>
      </c>
      <c r="N31" s="41"/>
      <c r="O31" s="41">
        <v>4.2</v>
      </c>
      <c r="P31" s="41">
        <v>0.378</v>
      </c>
      <c r="Q31" s="22"/>
      <c r="R31" s="48">
        <v>22</v>
      </c>
      <c r="S31" s="70">
        <f t="shared" si="7"/>
        <v>1.54</v>
      </c>
    </row>
    <row r="32" spans="2:19" ht="23.25" customHeight="1" thickBot="1">
      <c r="B32" s="28"/>
      <c r="C32" s="29"/>
      <c r="D32" s="169" t="s">
        <v>64</v>
      </c>
      <c r="E32" s="170">
        <v>5</v>
      </c>
      <c r="F32" s="170">
        <v>4</v>
      </c>
      <c r="G32" s="9"/>
      <c r="H32" s="41">
        <v>0.056</v>
      </c>
      <c r="I32" s="41"/>
      <c r="J32" s="41">
        <v>0.364</v>
      </c>
      <c r="K32" s="41">
        <v>1.64</v>
      </c>
      <c r="L32" s="41">
        <v>0</v>
      </c>
      <c r="M32" s="41">
        <v>0.028</v>
      </c>
      <c r="N32" s="41">
        <v>0.001</v>
      </c>
      <c r="O32" s="41">
        <v>1.24</v>
      </c>
      <c r="P32" s="41">
        <v>0.032</v>
      </c>
      <c r="Q32" s="22"/>
      <c r="R32" s="48">
        <v>25</v>
      </c>
      <c r="S32" s="70">
        <f t="shared" si="7"/>
        <v>0.125</v>
      </c>
    </row>
    <row r="33" spans="2:19" ht="23.25" customHeight="1" thickBot="1">
      <c r="B33" s="28"/>
      <c r="C33" s="29"/>
      <c r="D33" s="169" t="s">
        <v>62</v>
      </c>
      <c r="E33" s="170">
        <v>5</v>
      </c>
      <c r="F33" s="170">
        <v>4</v>
      </c>
      <c r="G33" s="9"/>
      <c r="H33" s="41">
        <v>0.052</v>
      </c>
      <c r="I33" s="41">
        <v>0.004</v>
      </c>
      <c r="J33" s="41">
        <v>0.336</v>
      </c>
      <c r="K33" s="41">
        <v>1.36</v>
      </c>
      <c r="L33" s="41">
        <v>0.024</v>
      </c>
      <c r="M33" s="41">
        <v>0.0028</v>
      </c>
      <c r="N33" s="41">
        <v>0.16</v>
      </c>
      <c r="O33" s="41">
        <v>2.04</v>
      </c>
      <c r="P33" s="41">
        <v>0.028</v>
      </c>
      <c r="Q33" s="22"/>
      <c r="R33" s="48">
        <v>28</v>
      </c>
      <c r="S33" s="70">
        <f t="shared" si="7"/>
        <v>0.14</v>
      </c>
    </row>
    <row r="34" spans="2:19" ht="23.25" customHeight="1" thickBot="1">
      <c r="B34" s="28"/>
      <c r="C34" s="29"/>
      <c r="D34" s="169" t="s">
        <v>17</v>
      </c>
      <c r="E34" s="170">
        <v>5</v>
      </c>
      <c r="F34" s="170">
        <f>E34</f>
        <v>5</v>
      </c>
      <c r="G34" s="257"/>
      <c r="H34" s="41">
        <v>0.035</v>
      </c>
      <c r="I34" s="41">
        <v>3.9</v>
      </c>
      <c r="J34" s="41">
        <v>0.05</v>
      </c>
      <c r="K34" s="41">
        <v>35.45</v>
      </c>
      <c r="L34" s="41">
        <v>0.0075</v>
      </c>
      <c r="M34" s="41">
        <v>0.006</v>
      </c>
      <c r="N34" s="41"/>
      <c r="O34" s="41">
        <v>0.6</v>
      </c>
      <c r="P34" s="41">
        <v>0.01</v>
      </c>
      <c r="Q34" s="22"/>
      <c r="R34" s="48">
        <v>448.8</v>
      </c>
      <c r="S34" s="70">
        <f t="shared" si="7"/>
        <v>2.244</v>
      </c>
    </row>
    <row r="35" spans="2:19" ht="23.25" customHeight="1" thickBot="1">
      <c r="B35" s="28"/>
      <c r="C35" s="29"/>
      <c r="D35" s="169" t="s">
        <v>96</v>
      </c>
      <c r="E35" s="170">
        <v>5</v>
      </c>
      <c r="F35" s="170">
        <f>E35</f>
        <v>5</v>
      </c>
      <c r="G35" s="9"/>
      <c r="H35" s="41"/>
      <c r="I35" s="41"/>
      <c r="J35" s="41"/>
      <c r="K35" s="41"/>
      <c r="L35" s="41"/>
      <c r="M35" s="41"/>
      <c r="N35" s="41"/>
      <c r="O35" s="41">
        <v>29.44</v>
      </c>
      <c r="P35" s="41">
        <v>0.232</v>
      </c>
      <c r="Q35" s="22"/>
      <c r="R35" s="48">
        <v>13</v>
      </c>
      <c r="S35" s="70">
        <f t="shared" si="7"/>
        <v>0.065</v>
      </c>
    </row>
    <row r="36" spans="2:19" ht="23.25" customHeight="1" thickBot="1">
      <c r="B36" s="28"/>
      <c r="C36" s="29"/>
      <c r="D36" s="169" t="s">
        <v>147</v>
      </c>
      <c r="E36" s="170">
        <v>0.5</v>
      </c>
      <c r="F36" s="170">
        <v>0.5</v>
      </c>
      <c r="G36" s="9"/>
      <c r="H36" s="41">
        <v>0.04</v>
      </c>
      <c r="I36" s="41">
        <v>0.04</v>
      </c>
      <c r="J36" s="41">
        <v>0.24</v>
      </c>
      <c r="K36" s="41">
        <v>1.565</v>
      </c>
      <c r="L36" s="41"/>
      <c r="M36" s="41">
        <v>0.004</v>
      </c>
      <c r="N36" s="41">
        <v>0.465</v>
      </c>
      <c r="O36" s="41">
        <v>8.34</v>
      </c>
      <c r="P36" s="41">
        <v>0.43</v>
      </c>
      <c r="Q36" s="22"/>
      <c r="R36" s="48">
        <v>650</v>
      </c>
      <c r="S36" s="70">
        <f t="shared" si="7"/>
        <v>0.325</v>
      </c>
    </row>
    <row r="37" spans="2:19" ht="23.25" customHeight="1" thickBot="1">
      <c r="B37" s="28"/>
      <c r="C37" s="29"/>
      <c r="D37" s="186" t="s">
        <v>44</v>
      </c>
      <c r="E37" s="187" t="s">
        <v>54</v>
      </c>
      <c r="F37" s="170" t="str">
        <f>E37</f>
        <v>0,5</v>
      </c>
      <c r="G37" s="9"/>
      <c r="H37" s="41">
        <v>3.05</v>
      </c>
      <c r="I37" s="41">
        <v>2.62</v>
      </c>
      <c r="J37" s="41">
        <v>0.17</v>
      </c>
      <c r="K37" s="41">
        <v>37.68</v>
      </c>
      <c r="L37" s="41">
        <v>0.0168</v>
      </c>
      <c r="M37" s="41">
        <v>0.1056</v>
      </c>
      <c r="N37" s="41"/>
      <c r="O37" s="41">
        <v>13.2</v>
      </c>
      <c r="P37" s="41">
        <v>0.6</v>
      </c>
      <c r="Q37" s="121"/>
      <c r="R37" s="44">
        <v>6.78</v>
      </c>
      <c r="S37" s="70">
        <f>(E37*R37)</f>
        <v>3.39</v>
      </c>
    </row>
    <row r="38" spans="2:19" ht="23.25" customHeight="1" thickBot="1">
      <c r="B38" s="28"/>
      <c r="C38" s="29"/>
      <c r="D38" s="169" t="s">
        <v>66</v>
      </c>
      <c r="E38" s="170">
        <v>10</v>
      </c>
      <c r="F38" s="251">
        <v>10</v>
      </c>
      <c r="G38" s="257"/>
      <c r="H38" s="41">
        <v>0.14</v>
      </c>
      <c r="I38" s="41">
        <v>1</v>
      </c>
      <c r="J38" s="41">
        <v>0.16</v>
      </c>
      <c r="K38" s="41">
        <v>18.02</v>
      </c>
      <c r="L38" s="41"/>
      <c r="M38" s="41">
        <v>0.05</v>
      </c>
      <c r="N38" s="41"/>
      <c r="O38" s="41">
        <v>1.8</v>
      </c>
      <c r="P38" s="41">
        <v>0.015</v>
      </c>
      <c r="Q38" s="22"/>
      <c r="R38" s="48">
        <v>235</v>
      </c>
      <c r="S38" s="70">
        <f t="shared" si="7"/>
        <v>2.35</v>
      </c>
    </row>
    <row r="39" spans="2:19" ht="23.25" customHeight="1" thickBot="1">
      <c r="B39" s="21"/>
      <c r="C39" s="36"/>
      <c r="D39" s="167" t="s">
        <v>119</v>
      </c>
      <c r="E39" s="192"/>
      <c r="F39" s="192"/>
      <c r="G39" s="23">
        <v>130</v>
      </c>
      <c r="H39" s="47">
        <f>H40+H41+H42</f>
        <v>2.575</v>
      </c>
      <c r="I39" s="47">
        <f aca="true" t="shared" si="8" ref="I39:P39">I40+I41+I42</f>
        <v>4.796</v>
      </c>
      <c r="J39" s="47">
        <f t="shared" si="8"/>
        <v>18.117</v>
      </c>
      <c r="K39" s="47">
        <f t="shared" si="8"/>
        <v>125.05000000000001</v>
      </c>
      <c r="L39" s="47">
        <f t="shared" si="8"/>
        <v>0.1343</v>
      </c>
      <c r="M39" s="47">
        <f t="shared" si="8"/>
        <v>0.1053</v>
      </c>
      <c r="N39" s="47">
        <f t="shared" si="8"/>
        <v>0.3</v>
      </c>
      <c r="O39" s="47">
        <f t="shared" si="8"/>
        <v>35.300000000000004</v>
      </c>
      <c r="P39" s="47">
        <f t="shared" si="8"/>
        <v>0.981</v>
      </c>
      <c r="Q39" s="142" t="s">
        <v>200</v>
      </c>
      <c r="R39" s="50">
        <f>R40+R41+R42</f>
        <v>535.55</v>
      </c>
      <c r="S39" s="50">
        <f>S40+S41+S42</f>
        <v>7.1690000000000005</v>
      </c>
    </row>
    <row r="40" spans="2:19" ht="23.25" customHeight="1" thickBot="1">
      <c r="B40" s="28"/>
      <c r="C40" s="29"/>
      <c r="D40" s="169" t="s">
        <v>63</v>
      </c>
      <c r="E40" s="170">
        <v>165</v>
      </c>
      <c r="F40" s="170">
        <v>99</v>
      </c>
      <c r="G40" s="257"/>
      <c r="H40" s="41">
        <v>1.98</v>
      </c>
      <c r="I40" s="41">
        <v>0.396</v>
      </c>
      <c r="J40" s="41">
        <v>17.127</v>
      </c>
      <c r="K40" s="41">
        <v>79.2</v>
      </c>
      <c r="L40" s="41">
        <v>0.1188</v>
      </c>
      <c r="M40" s="41">
        <v>0.0693</v>
      </c>
      <c r="N40" s="41"/>
      <c r="O40" s="41">
        <v>9.9</v>
      </c>
      <c r="P40" s="41">
        <v>0.891</v>
      </c>
      <c r="Q40" s="22"/>
      <c r="R40" s="48">
        <v>22</v>
      </c>
      <c r="S40" s="70">
        <f>(E40*R40)/1000</f>
        <v>3.63</v>
      </c>
    </row>
    <row r="41" spans="2:19" ht="23.25" customHeight="1" thickBot="1">
      <c r="B41" s="28"/>
      <c r="C41" s="29"/>
      <c r="D41" s="169" t="s">
        <v>36</v>
      </c>
      <c r="E41" s="170">
        <v>20</v>
      </c>
      <c r="F41" s="170">
        <v>20</v>
      </c>
      <c r="G41" s="9"/>
      <c r="H41" s="41">
        <v>0.56</v>
      </c>
      <c r="I41" s="41">
        <v>0.5</v>
      </c>
      <c r="J41" s="41">
        <v>0.94</v>
      </c>
      <c r="K41" s="41">
        <v>10.4</v>
      </c>
      <c r="L41" s="41">
        <v>0.008</v>
      </c>
      <c r="M41" s="41">
        <v>0.03</v>
      </c>
      <c r="N41" s="41">
        <v>0.3</v>
      </c>
      <c r="O41" s="41">
        <v>24.8</v>
      </c>
      <c r="P41" s="41">
        <v>0.08</v>
      </c>
      <c r="Q41" s="22"/>
      <c r="R41" s="48">
        <v>64.75</v>
      </c>
      <c r="S41" s="70">
        <f>(E41*R41)/1000</f>
        <v>1.295</v>
      </c>
    </row>
    <row r="42" spans="2:19" ht="23.25" customHeight="1" thickBot="1">
      <c r="B42" s="28"/>
      <c r="C42" s="29"/>
      <c r="D42" s="169" t="s">
        <v>17</v>
      </c>
      <c r="E42" s="170">
        <v>5</v>
      </c>
      <c r="F42" s="170">
        <f>E42</f>
        <v>5</v>
      </c>
      <c r="G42" s="257"/>
      <c r="H42" s="41">
        <v>0.035</v>
      </c>
      <c r="I42" s="41">
        <v>3.9</v>
      </c>
      <c r="J42" s="41">
        <v>0.05</v>
      </c>
      <c r="K42" s="41">
        <v>35.45</v>
      </c>
      <c r="L42" s="41">
        <v>0.0075</v>
      </c>
      <c r="M42" s="41">
        <v>0.006</v>
      </c>
      <c r="N42" s="41"/>
      <c r="O42" s="41">
        <v>0.6</v>
      </c>
      <c r="P42" s="41">
        <v>0.01</v>
      </c>
      <c r="Q42" s="22"/>
      <c r="R42" s="48">
        <v>448.8</v>
      </c>
      <c r="S42" s="70">
        <f>(E42*R42)/1000</f>
        <v>2.244</v>
      </c>
    </row>
    <row r="43" spans="2:19" ht="23.25" customHeight="1" thickBot="1">
      <c r="B43" s="21"/>
      <c r="C43" s="36"/>
      <c r="D43" s="227" t="s">
        <v>129</v>
      </c>
      <c r="E43" s="172"/>
      <c r="F43" s="172"/>
      <c r="G43" s="8">
        <v>80</v>
      </c>
      <c r="H43" s="33">
        <v>1.832</v>
      </c>
      <c r="I43" s="33">
        <v>6.472</v>
      </c>
      <c r="J43" s="33">
        <v>1.2</v>
      </c>
      <c r="K43" s="33">
        <f>SUM(K44:K49)</f>
        <v>243.16000000000003</v>
      </c>
      <c r="L43" s="33">
        <f>L44+L45+L46+L47+L49</f>
        <v>5.6075</v>
      </c>
      <c r="M43" s="33">
        <f>M44+M45+M46+M47+M49</f>
        <v>0.1321</v>
      </c>
      <c r="N43" s="33">
        <f>N44+N45+N46+N47+N49</f>
        <v>0.036</v>
      </c>
      <c r="O43" s="33">
        <v>5.4</v>
      </c>
      <c r="P43" s="33">
        <v>0.269</v>
      </c>
      <c r="Q43" s="123" t="s">
        <v>217</v>
      </c>
      <c r="R43" s="43">
        <f>R44+R45+R47+R49+R48</f>
        <v>980.3</v>
      </c>
      <c r="S43" s="43">
        <f>S44+S45+S47+S49+S48</f>
        <v>16.871</v>
      </c>
    </row>
    <row r="44" spans="2:19" ht="23.25" customHeight="1" thickBot="1">
      <c r="B44" s="28"/>
      <c r="C44" s="29"/>
      <c r="D44" s="169" t="s">
        <v>84</v>
      </c>
      <c r="E44" s="170">
        <v>80</v>
      </c>
      <c r="F44" s="170">
        <v>80</v>
      </c>
      <c r="G44" s="257"/>
      <c r="H44" s="41">
        <v>14.56</v>
      </c>
      <c r="I44" s="41">
        <v>14.72</v>
      </c>
      <c r="J44" s="41">
        <v>0.56</v>
      </c>
      <c r="K44" s="41">
        <v>192.8</v>
      </c>
      <c r="L44" s="41">
        <v>5.6</v>
      </c>
      <c r="M44" s="41">
        <v>0.12</v>
      </c>
      <c r="N44" s="41"/>
      <c r="O44" s="41">
        <v>13.6</v>
      </c>
      <c r="P44" s="41">
        <v>1.28</v>
      </c>
      <c r="Q44" s="22"/>
      <c r="R44" s="48">
        <v>162.5</v>
      </c>
      <c r="S44" s="70">
        <f aca="true" t="shared" si="9" ref="S44:S49">(E44*R44)/1000</f>
        <v>13</v>
      </c>
    </row>
    <row r="45" spans="2:19" ht="23.25" customHeight="1" thickBot="1">
      <c r="B45" s="1"/>
      <c r="C45" s="3"/>
      <c r="D45" s="169" t="s">
        <v>64</v>
      </c>
      <c r="E45" s="170">
        <v>5</v>
      </c>
      <c r="F45" s="170">
        <v>4</v>
      </c>
      <c r="G45" s="9"/>
      <c r="H45" s="41">
        <v>0.056</v>
      </c>
      <c r="I45" s="41"/>
      <c r="J45" s="41">
        <v>0.364</v>
      </c>
      <c r="K45" s="41">
        <v>1.64</v>
      </c>
      <c r="L45" s="41"/>
      <c r="M45" s="41">
        <v>0.001</v>
      </c>
      <c r="N45" s="41">
        <v>0.036</v>
      </c>
      <c r="O45" s="41">
        <v>1.24</v>
      </c>
      <c r="P45" s="41">
        <v>0.032</v>
      </c>
      <c r="Q45" s="22"/>
      <c r="R45" s="48">
        <v>25</v>
      </c>
      <c r="S45" s="70">
        <f t="shared" si="9"/>
        <v>0.125</v>
      </c>
    </row>
    <row r="46" spans="2:19" ht="23.25" customHeight="1" hidden="1" thickBot="1">
      <c r="B46" s="1"/>
      <c r="C46" s="3"/>
      <c r="D46" s="169"/>
      <c r="E46" s="170"/>
      <c r="F46" s="170"/>
      <c r="G46" s="9"/>
      <c r="H46" s="41"/>
      <c r="I46" s="41"/>
      <c r="J46" s="41"/>
      <c r="K46" s="41"/>
      <c r="L46" s="41"/>
      <c r="M46" s="41"/>
      <c r="N46" s="41"/>
      <c r="O46" s="41"/>
      <c r="P46" s="41"/>
      <c r="Q46" s="22"/>
      <c r="R46" s="48"/>
      <c r="S46" s="70">
        <f t="shared" si="9"/>
        <v>0</v>
      </c>
    </row>
    <row r="47" spans="2:19" ht="23.25" customHeight="1" thickBot="1">
      <c r="B47" s="1"/>
      <c r="C47" s="3"/>
      <c r="D47" s="169" t="s">
        <v>38</v>
      </c>
      <c r="E47" s="170">
        <v>3</v>
      </c>
      <c r="F47" s="170">
        <v>3</v>
      </c>
      <c r="G47" s="9"/>
      <c r="H47" s="41">
        <v>0.144</v>
      </c>
      <c r="I47" s="41"/>
      <c r="J47" s="41">
        <v>0.57</v>
      </c>
      <c r="K47" s="41">
        <v>2.97</v>
      </c>
      <c r="L47" s="41"/>
      <c r="M47" s="41">
        <v>0.0051</v>
      </c>
      <c r="N47" s="41"/>
      <c r="O47" s="41">
        <v>0.6</v>
      </c>
      <c r="P47" s="41">
        <v>0.069</v>
      </c>
      <c r="Q47" s="22"/>
      <c r="R47" s="48">
        <v>109</v>
      </c>
      <c r="S47" s="70">
        <f t="shared" si="9"/>
        <v>0.327</v>
      </c>
    </row>
    <row r="48" spans="2:19" ht="23.25" customHeight="1" thickBot="1">
      <c r="B48" s="1"/>
      <c r="C48" s="3"/>
      <c r="D48" s="169" t="s">
        <v>66</v>
      </c>
      <c r="E48" s="170">
        <v>5</v>
      </c>
      <c r="F48" s="170">
        <v>5</v>
      </c>
      <c r="G48" s="257"/>
      <c r="H48" s="41">
        <v>0.14</v>
      </c>
      <c r="I48" s="41">
        <v>1</v>
      </c>
      <c r="J48" s="41">
        <v>0.16</v>
      </c>
      <c r="K48" s="41">
        <v>10.3</v>
      </c>
      <c r="L48" s="41"/>
      <c r="M48" s="41"/>
      <c r="N48" s="41"/>
      <c r="O48" s="41">
        <v>1.8</v>
      </c>
      <c r="P48" s="41">
        <v>0.015</v>
      </c>
      <c r="Q48" s="22"/>
      <c r="R48" s="48">
        <v>235</v>
      </c>
      <c r="S48" s="70">
        <f t="shared" si="9"/>
        <v>1.175</v>
      </c>
    </row>
    <row r="49" spans="2:19" ht="23.25" customHeight="1" thickBot="1">
      <c r="B49" s="1"/>
      <c r="C49" s="3"/>
      <c r="D49" s="169" t="s">
        <v>17</v>
      </c>
      <c r="E49" s="170">
        <v>5</v>
      </c>
      <c r="F49" s="170">
        <f>E49</f>
        <v>5</v>
      </c>
      <c r="G49" s="257"/>
      <c r="H49" s="41">
        <v>0.035</v>
      </c>
      <c r="I49" s="41">
        <v>3.9</v>
      </c>
      <c r="J49" s="41">
        <v>0.05</v>
      </c>
      <c r="K49" s="41">
        <v>35.45</v>
      </c>
      <c r="L49" s="41">
        <v>0.0075</v>
      </c>
      <c r="M49" s="41">
        <v>0.006</v>
      </c>
      <c r="N49" s="41"/>
      <c r="O49" s="41">
        <v>0.6</v>
      </c>
      <c r="P49" s="41">
        <v>0.01</v>
      </c>
      <c r="Q49" s="22"/>
      <c r="R49" s="48">
        <v>448.8</v>
      </c>
      <c r="S49" s="70">
        <f t="shared" si="9"/>
        <v>2.244</v>
      </c>
    </row>
    <row r="50" spans="2:19" ht="23.25" customHeight="1" thickBot="1">
      <c r="B50" s="21"/>
      <c r="C50" s="36"/>
      <c r="D50" s="188" t="s">
        <v>143</v>
      </c>
      <c r="E50" s="181"/>
      <c r="F50" s="181"/>
      <c r="G50" s="8">
        <v>200</v>
      </c>
      <c r="H50" s="33">
        <f>H51+H52</f>
        <v>0.184</v>
      </c>
      <c r="I50" s="33">
        <f aca="true" t="shared" si="10" ref="I50:P50">I51+I52</f>
        <v>0.56</v>
      </c>
      <c r="J50" s="33">
        <f t="shared" si="10"/>
        <v>19.57</v>
      </c>
      <c r="K50" s="33">
        <f t="shared" si="10"/>
        <v>77.33</v>
      </c>
      <c r="L50" s="33">
        <f t="shared" si="10"/>
        <v>0.104</v>
      </c>
      <c r="M50" s="33">
        <f t="shared" si="10"/>
        <v>0.448</v>
      </c>
      <c r="N50" s="33">
        <f t="shared" si="10"/>
        <v>0.264</v>
      </c>
      <c r="O50" s="33">
        <f t="shared" si="10"/>
        <v>0.94</v>
      </c>
      <c r="P50" s="33">
        <f t="shared" si="10"/>
        <v>1.81</v>
      </c>
      <c r="Q50" s="123" t="s">
        <v>177</v>
      </c>
      <c r="R50" s="43">
        <f>R51+R52</f>
        <v>343</v>
      </c>
      <c r="S50" s="43">
        <f>S51+S52</f>
        <v>3.185</v>
      </c>
    </row>
    <row r="51" spans="2:19" ht="23.25" customHeight="1" thickBot="1">
      <c r="B51" s="28"/>
      <c r="C51" s="29"/>
      <c r="D51" s="169" t="s">
        <v>144</v>
      </c>
      <c r="E51" s="184">
        <v>8</v>
      </c>
      <c r="F51" s="184">
        <v>8</v>
      </c>
      <c r="G51" s="237"/>
      <c r="H51" s="41">
        <v>0.184</v>
      </c>
      <c r="I51" s="41">
        <v>0.56</v>
      </c>
      <c r="J51" s="41">
        <v>4.6</v>
      </c>
      <c r="K51" s="41">
        <v>20.48</v>
      </c>
      <c r="L51" s="41">
        <v>0.104</v>
      </c>
      <c r="M51" s="41">
        <v>0.448</v>
      </c>
      <c r="N51" s="41">
        <v>0.264</v>
      </c>
      <c r="O51" s="41">
        <v>0.64</v>
      </c>
      <c r="P51" s="41">
        <v>1.36</v>
      </c>
      <c r="Q51" s="22"/>
      <c r="R51" s="48">
        <v>280</v>
      </c>
      <c r="S51" s="70">
        <f>(E51*R51)/1000</f>
        <v>2.24</v>
      </c>
    </row>
    <row r="52" spans="1:19" s="4" customFormat="1" ht="23.25" customHeight="1" thickBot="1">
      <c r="A52" s="72"/>
      <c r="B52" s="40"/>
      <c r="C52" s="27"/>
      <c r="D52" s="169" t="s">
        <v>21</v>
      </c>
      <c r="E52" s="184">
        <v>15</v>
      </c>
      <c r="F52" s="184">
        <v>15</v>
      </c>
      <c r="G52" s="237"/>
      <c r="H52" s="42"/>
      <c r="I52" s="42"/>
      <c r="J52" s="41">
        <v>14.97</v>
      </c>
      <c r="K52" s="41">
        <v>56.85</v>
      </c>
      <c r="L52" s="41"/>
      <c r="M52" s="41"/>
      <c r="N52" s="41"/>
      <c r="O52" s="41">
        <v>0.3</v>
      </c>
      <c r="P52" s="41">
        <v>0.45</v>
      </c>
      <c r="Q52" s="124"/>
      <c r="R52" s="48">
        <v>63</v>
      </c>
      <c r="S52" s="70">
        <f>(E52*R52)/1000</f>
        <v>0.945</v>
      </c>
    </row>
    <row r="53" spans="2:19" ht="23.25" customHeight="1" thickBot="1">
      <c r="B53" s="21"/>
      <c r="C53" s="36"/>
      <c r="D53" s="171" t="s">
        <v>41</v>
      </c>
      <c r="E53" s="172">
        <v>40</v>
      </c>
      <c r="F53" s="172">
        <f>E53</f>
        <v>40</v>
      </c>
      <c r="G53" s="8">
        <v>40</v>
      </c>
      <c r="H53" s="33">
        <v>2.64</v>
      </c>
      <c r="I53" s="33">
        <v>0.48</v>
      </c>
      <c r="J53" s="33">
        <v>13.68</v>
      </c>
      <c r="K53" s="33">
        <v>72.4</v>
      </c>
      <c r="L53" s="33">
        <v>0.07</v>
      </c>
      <c r="M53" s="33">
        <v>0.03</v>
      </c>
      <c r="N53" s="33"/>
      <c r="O53" s="33">
        <v>14</v>
      </c>
      <c r="P53" s="33">
        <v>1.5</v>
      </c>
      <c r="Q53" s="123" t="s">
        <v>162</v>
      </c>
      <c r="R53" s="43">
        <v>52.37</v>
      </c>
      <c r="S53" s="43">
        <v>1.4</v>
      </c>
    </row>
    <row r="54" spans="1:19" s="4" customFormat="1" ht="23.25" customHeight="1" thickBot="1">
      <c r="A54" s="72"/>
      <c r="B54" s="21"/>
      <c r="C54" s="5" t="s">
        <v>42</v>
      </c>
      <c r="D54" s="222" t="s">
        <v>239</v>
      </c>
      <c r="E54" s="168"/>
      <c r="F54" s="168"/>
      <c r="G54" s="30">
        <v>75</v>
      </c>
      <c r="H54" s="59">
        <f>H55+H56+H57+H58+H59+H60</f>
        <v>12.79</v>
      </c>
      <c r="I54" s="59">
        <f aca="true" t="shared" si="11" ref="I54:P54">I55+I56+I57+I58+I59+I60</f>
        <v>8.625</v>
      </c>
      <c r="J54" s="59">
        <f t="shared" si="11"/>
        <v>67.233</v>
      </c>
      <c r="K54" s="59">
        <f t="shared" si="11"/>
        <v>401.19999999999993</v>
      </c>
      <c r="L54" s="59">
        <f t="shared" si="11"/>
        <v>0.23850000000000005</v>
      </c>
      <c r="M54" s="59">
        <f t="shared" si="11"/>
        <v>0.24900000000000003</v>
      </c>
      <c r="N54" s="59">
        <f t="shared" si="11"/>
        <v>0.45</v>
      </c>
      <c r="O54" s="59">
        <f t="shared" si="11"/>
        <v>35.6135</v>
      </c>
      <c r="P54" s="59">
        <f t="shared" si="11"/>
        <v>1.6760000000000002</v>
      </c>
      <c r="Q54" s="132" t="s">
        <v>212</v>
      </c>
      <c r="R54" s="61">
        <f>R55+R56+R57+R58+R59+R60</f>
        <v>710.3299999999999</v>
      </c>
      <c r="S54" s="61">
        <f>S55+S56+S57+S58+S59+S60</f>
        <v>11.6915</v>
      </c>
    </row>
    <row r="55" spans="2:19" ht="23.25" customHeight="1" thickBot="1">
      <c r="B55" s="28"/>
      <c r="C55" s="29"/>
      <c r="D55" s="175" t="s">
        <v>43</v>
      </c>
      <c r="E55" s="170">
        <v>80</v>
      </c>
      <c r="F55" s="178">
        <v>80</v>
      </c>
      <c r="G55" s="9"/>
      <c r="H55" s="41">
        <v>8.24</v>
      </c>
      <c r="I55" s="41">
        <v>0.88</v>
      </c>
      <c r="J55" s="41">
        <v>55.2</v>
      </c>
      <c r="K55" s="41">
        <v>267.4</v>
      </c>
      <c r="L55" s="41">
        <v>0.2</v>
      </c>
      <c r="M55" s="41">
        <v>0.064</v>
      </c>
      <c r="N55" s="41"/>
      <c r="O55" s="41">
        <v>14.4</v>
      </c>
      <c r="P55" s="41">
        <v>0.96</v>
      </c>
      <c r="Q55" s="22"/>
      <c r="R55" s="48">
        <v>38</v>
      </c>
      <c r="S55" s="70">
        <f>(E55*R55)/1000</f>
        <v>3.04</v>
      </c>
    </row>
    <row r="56" spans="2:19" ht="23.25" customHeight="1" thickBot="1">
      <c r="B56" s="28"/>
      <c r="C56" s="29"/>
      <c r="D56" s="175" t="s">
        <v>36</v>
      </c>
      <c r="E56" s="170">
        <v>30</v>
      </c>
      <c r="F56" s="170">
        <v>30</v>
      </c>
      <c r="G56" s="9"/>
      <c r="H56" s="41">
        <v>0.84</v>
      </c>
      <c r="I56" s="41">
        <v>0.96</v>
      </c>
      <c r="J56" s="41">
        <v>1.41</v>
      </c>
      <c r="K56" s="41">
        <v>17.4</v>
      </c>
      <c r="L56" s="41">
        <v>0.012</v>
      </c>
      <c r="M56" s="41">
        <v>0.045</v>
      </c>
      <c r="N56" s="41">
        <v>0.45</v>
      </c>
      <c r="O56" s="41">
        <v>7.2</v>
      </c>
      <c r="P56" s="41">
        <v>0.06</v>
      </c>
      <c r="Q56" s="22"/>
      <c r="R56" s="48">
        <v>64.75</v>
      </c>
      <c r="S56" s="70">
        <f>(E56*R56)/1000</f>
        <v>1.9425</v>
      </c>
    </row>
    <row r="57" spans="2:19" ht="23.25" customHeight="1" thickBot="1">
      <c r="B57" s="28"/>
      <c r="C57" s="29"/>
      <c r="D57" s="175" t="s">
        <v>17</v>
      </c>
      <c r="E57" s="170">
        <v>5</v>
      </c>
      <c r="F57" s="170">
        <f>E57</f>
        <v>5</v>
      </c>
      <c r="G57" s="257"/>
      <c r="H57" s="41">
        <v>0.035</v>
      </c>
      <c r="I57" s="41">
        <v>3.9</v>
      </c>
      <c r="J57" s="41">
        <v>0.05</v>
      </c>
      <c r="K57" s="41">
        <v>35.45</v>
      </c>
      <c r="L57" s="41">
        <v>0.0075</v>
      </c>
      <c r="M57" s="41">
        <v>0.006</v>
      </c>
      <c r="N57" s="41"/>
      <c r="O57" s="41">
        <v>0.6</v>
      </c>
      <c r="P57" s="41">
        <v>0.01</v>
      </c>
      <c r="Q57" s="22"/>
      <c r="R57" s="48">
        <v>448.8</v>
      </c>
      <c r="S57" s="70">
        <f>(E57*R57)/1000</f>
        <v>2.244</v>
      </c>
    </row>
    <row r="58" spans="2:19" ht="23.25" customHeight="1" thickBot="1">
      <c r="B58" s="28"/>
      <c r="C58" s="29"/>
      <c r="D58" s="175" t="s">
        <v>18</v>
      </c>
      <c r="E58" s="170">
        <v>10</v>
      </c>
      <c r="F58" s="170">
        <f>E58</f>
        <v>10</v>
      </c>
      <c r="G58" s="9"/>
      <c r="H58" s="41"/>
      <c r="I58" s="41"/>
      <c r="J58" s="41">
        <v>9.98</v>
      </c>
      <c r="K58" s="41">
        <v>37.9</v>
      </c>
      <c r="L58" s="41"/>
      <c r="M58" s="41"/>
      <c r="N58" s="41"/>
      <c r="O58" s="41">
        <v>0.2</v>
      </c>
      <c r="P58" s="41">
        <v>0.03</v>
      </c>
      <c r="Q58" s="22"/>
      <c r="R58" s="48">
        <v>63</v>
      </c>
      <c r="S58" s="70">
        <f>(E58*R58)/1000</f>
        <v>0.63</v>
      </c>
    </row>
    <row r="59" spans="2:19" ht="23.25" customHeight="1" thickBot="1">
      <c r="B59" s="40"/>
      <c r="C59" s="108"/>
      <c r="D59" s="175" t="s">
        <v>46</v>
      </c>
      <c r="E59" s="170">
        <v>5</v>
      </c>
      <c r="F59" s="170">
        <v>5</v>
      </c>
      <c r="G59" s="257"/>
      <c r="H59" s="223">
        <v>0.635</v>
      </c>
      <c r="I59" s="223">
        <v>0.125</v>
      </c>
      <c r="J59" s="223">
        <v>0.425</v>
      </c>
      <c r="K59" s="223">
        <v>5.45</v>
      </c>
      <c r="L59" s="223">
        <v>0.003</v>
      </c>
      <c r="M59" s="223">
        <v>0.034</v>
      </c>
      <c r="N59" s="223"/>
      <c r="O59" s="223">
        <v>0.0135</v>
      </c>
      <c r="P59" s="223">
        <v>0.016</v>
      </c>
      <c r="Q59" s="22"/>
      <c r="R59" s="48">
        <v>89</v>
      </c>
      <c r="S59" s="70">
        <f>(E59*R59)/1000</f>
        <v>0.445</v>
      </c>
    </row>
    <row r="60" spans="2:19" ht="23.25" customHeight="1" thickBot="1">
      <c r="B60" s="40"/>
      <c r="C60" s="108"/>
      <c r="D60" s="175" t="s">
        <v>44</v>
      </c>
      <c r="E60" s="170">
        <v>0.5</v>
      </c>
      <c r="F60" s="170">
        <v>0.5</v>
      </c>
      <c r="G60" s="10"/>
      <c r="H60" s="41">
        <v>3.04</v>
      </c>
      <c r="I60" s="41">
        <v>2.76</v>
      </c>
      <c r="J60" s="41">
        <v>0.168</v>
      </c>
      <c r="K60" s="41">
        <v>37.6</v>
      </c>
      <c r="L60" s="41">
        <v>0.016</v>
      </c>
      <c r="M60" s="41">
        <v>0.1</v>
      </c>
      <c r="N60" s="41"/>
      <c r="O60" s="41">
        <v>13.2</v>
      </c>
      <c r="P60" s="41">
        <v>0.6</v>
      </c>
      <c r="Q60" s="22"/>
      <c r="R60" s="48">
        <v>6.78</v>
      </c>
      <c r="S60" s="70">
        <f>(E60*R60)</f>
        <v>3.39</v>
      </c>
    </row>
    <row r="61" spans="1:19" s="4" customFormat="1" ht="23.25" customHeight="1" thickBot="1">
      <c r="A61" s="72"/>
      <c r="B61" s="21"/>
      <c r="C61" s="36"/>
      <c r="D61" s="173" t="s">
        <v>267</v>
      </c>
      <c r="E61" s="172"/>
      <c r="F61" s="172"/>
      <c r="G61" s="8">
        <v>200</v>
      </c>
      <c r="H61" s="33">
        <f aca="true" t="shared" si="12" ref="H61:O61">H62+H64</f>
        <v>1.6</v>
      </c>
      <c r="I61" s="33">
        <f t="shared" si="12"/>
        <v>2.56</v>
      </c>
      <c r="J61" s="33">
        <f t="shared" si="12"/>
        <v>18.73</v>
      </c>
      <c r="K61" s="33">
        <f t="shared" si="12"/>
        <v>103.25</v>
      </c>
      <c r="L61" s="33">
        <f t="shared" si="12"/>
        <v>0.032</v>
      </c>
      <c r="M61" s="33">
        <f t="shared" si="12"/>
        <v>0.12</v>
      </c>
      <c r="N61" s="33">
        <f t="shared" si="12"/>
        <v>1.2</v>
      </c>
      <c r="O61" s="33">
        <f t="shared" si="12"/>
        <v>99.5</v>
      </c>
      <c r="P61" s="33">
        <f>SUM(P62:P64)</f>
        <v>0.20500000000000002</v>
      </c>
      <c r="Q61" s="123" t="s">
        <v>186</v>
      </c>
      <c r="R61" s="43">
        <f>SUM(R62:R64)</f>
        <v>446.75</v>
      </c>
      <c r="S61" s="43">
        <f>SUM(S62:S64)</f>
        <v>6.444</v>
      </c>
    </row>
    <row r="62" spans="1:19" s="4" customFormat="1" ht="23.25" customHeight="1" thickBot="1">
      <c r="A62" s="72"/>
      <c r="B62" s="40"/>
      <c r="C62" s="27"/>
      <c r="D62" s="169" t="s">
        <v>36</v>
      </c>
      <c r="E62" s="259">
        <v>80</v>
      </c>
      <c r="F62" s="170">
        <f>E62</f>
        <v>80</v>
      </c>
      <c r="G62" s="257"/>
      <c r="H62" s="41">
        <v>1.6</v>
      </c>
      <c r="I62" s="41">
        <v>2.56</v>
      </c>
      <c r="J62" s="41">
        <v>3.76</v>
      </c>
      <c r="K62" s="41">
        <v>46.4</v>
      </c>
      <c r="L62" s="41">
        <v>0.032</v>
      </c>
      <c r="M62" s="41">
        <v>0.12</v>
      </c>
      <c r="N62" s="41">
        <v>1.2</v>
      </c>
      <c r="O62" s="41">
        <v>99.2</v>
      </c>
      <c r="P62" s="41">
        <v>0.16</v>
      </c>
      <c r="Q62" s="22"/>
      <c r="R62" s="48">
        <v>64.75</v>
      </c>
      <c r="S62" s="70">
        <f>(E62*R62)/1000</f>
        <v>5.18</v>
      </c>
    </row>
    <row r="63" spans="1:19" s="4" customFormat="1" ht="23.25" customHeight="1" thickBot="1">
      <c r="A63" s="72"/>
      <c r="B63" s="40"/>
      <c r="C63" s="27"/>
      <c r="D63" s="175" t="s">
        <v>93</v>
      </c>
      <c r="E63" s="170">
        <v>1</v>
      </c>
      <c r="F63" s="170">
        <v>1</v>
      </c>
      <c r="G63" s="257"/>
      <c r="H63" s="41">
        <v>0.39</v>
      </c>
      <c r="I63" s="41">
        <v>0.38</v>
      </c>
      <c r="J63" s="41">
        <v>0.76</v>
      </c>
      <c r="K63" s="41">
        <v>8.3</v>
      </c>
      <c r="L63" s="41"/>
      <c r="M63" s="41"/>
      <c r="N63" s="41"/>
      <c r="O63" s="41"/>
      <c r="P63" s="41"/>
      <c r="Q63" s="22"/>
      <c r="R63" s="48">
        <v>319</v>
      </c>
      <c r="S63" s="70">
        <f>(E63*R63)/1000</f>
        <v>0.319</v>
      </c>
    </row>
    <row r="64" spans="1:19" s="4" customFormat="1" ht="23.25" customHeight="1" thickBot="1">
      <c r="A64" s="72"/>
      <c r="B64" s="1"/>
      <c r="C64" s="3"/>
      <c r="D64" s="169" t="s">
        <v>18</v>
      </c>
      <c r="E64" s="170">
        <v>15</v>
      </c>
      <c r="F64" s="170">
        <v>15</v>
      </c>
      <c r="G64" s="257"/>
      <c r="H64" s="41"/>
      <c r="I64" s="41"/>
      <c r="J64" s="41">
        <v>14.97</v>
      </c>
      <c r="K64" s="41">
        <v>56.85</v>
      </c>
      <c r="L64" s="41"/>
      <c r="M64" s="41"/>
      <c r="N64" s="41"/>
      <c r="O64" s="41">
        <v>0.3</v>
      </c>
      <c r="P64" s="41">
        <v>0.045</v>
      </c>
      <c r="Q64" s="22"/>
      <c r="R64" s="48">
        <v>63</v>
      </c>
      <c r="S64" s="70">
        <f>(E64*R64)/1000</f>
        <v>0.945</v>
      </c>
    </row>
    <row r="65" spans="2:19" ht="22.5" customHeight="1" thickBot="1">
      <c r="B65" s="12"/>
      <c r="C65" s="2"/>
      <c r="D65" s="2" t="s">
        <v>48</v>
      </c>
      <c r="E65" s="155"/>
      <c r="F65" s="155"/>
      <c r="G65" s="155"/>
      <c r="H65" s="42">
        <f aca="true" t="shared" si="13" ref="H65:P65">H60+H54+H53+H50+H43+H39+H28+H24+H18+H14+H9</f>
        <v>44.278000000000006</v>
      </c>
      <c r="I65" s="42">
        <f t="shared" si="13"/>
        <v>58.463</v>
      </c>
      <c r="J65" s="42">
        <f t="shared" si="13"/>
        <v>195.962</v>
      </c>
      <c r="K65" s="42">
        <f t="shared" si="13"/>
        <v>1713.6750000000002</v>
      </c>
      <c r="L65" s="42">
        <f t="shared" si="13"/>
        <v>6.5196</v>
      </c>
      <c r="M65" s="42">
        <f t="shared" si="13"/>
        <v>1.5865000000000002</v>
      </c>
      <c r="N65" s="42">
        <f t="shared" si="13"/>
        <v>4.226</v>
      </c>
      <c r="O65" s="42">
        <f t="shared" si="13"/>
        <v>360.2835</v>
      </c>
      <c r="P65" s="42">
        <f t="shared" si="13"/>
        <v>11.498999999999999</v>
      </c>
      <c r="Q65" s="124"/>
      <c r="R65" s="46">
        <f>R54+R53+R50+R43+R39+R28+R24+R18+R14+R9+R61+R21</f>
        <v>6796.84</v>
      </c>
      <c r="S65" s="46">
        <f>S54+S53+S50+S43+S39+S28+S24+S18+S14+S9+S61+S21</f>
        <v>99.9289</v>
      </c>
    </row>
    <row r="70" ht="15" thickBot="1"/>
    <row r="71" spans="2:19" ht="31.5" customHeight="1" thickBot="1">
      <c r="B71" s="268" t="s">
        <v>1</v>
      </c>
      <c r="C71" s="268" t="s">
        <v>55</v>
      </c>
      <c r="D71" s="268" t="s">
        <v>56</v>
      </c>
      <c r="E71" s="268" t="s">
        <v>2</v>
      </c>
      <c r="F71" s="268" t="s">
        <v>3</v>
      </c>
      <c r="G71" s="268" t="s">
        <v>51</v>
      </c>
      <c r="H71" s="271" t="s">
        <v>4</v>
      </c>
      <c r="I71" s="292"/>
      <c r="J71" s="283"/>
      <c r="K71" s="268" t="s">
        <v>94</v>
      </c>
      <c r="L71" s="271" t="s">
        <v>53</v>
      </c>
      <c r="M71" s="292"/>
      <c r="N71" s="283"/>
      <c r="O71" s="271" t="s">
        <v>95</v>
      </c>
      <c r="P71" s="283"/>
      <c r="Q71" s="280" t="s">
        <v>155</v>
      </c>
      <c r="R71" s="271" t="s">
        <v>5</v>
      </c>
      <c r="S71" s="288" t="s">
        <v>50</v>
      </c>
    </row>
    <row r="72" spans="2:19" ht="15" customHeight="1" thickBot="1">
      <c r="B72" s="290"/>
      <c r="C72" s="290"/>
      <c r="D72" s="290"/>
      <c r="E72" s="290"/>
      <c r="F72" s="290"/>
      <c r="G72" s="269"/>
      <c r="H72" s="284"/>
      <c r="I72" s="293"/>
      <c r="J72" s="285"/>
      <c r="K72" s="269"/>
      <c r="L72" s="284"/>
      <c r="M72" s="293"/>
      <c r="N72" s="285"/>
      <c r="O72" s="284"/>
      <c r="P72" s="285"/>
      <c r="Q72" s="281"/>
      <c r="R72" s="284"/>
      <c r="S72" s="288"/>
    </row>
    <row r="73" spans="2:19" ht="15" customHeight="1" thickBot="1">
      <c r="B73" s="290"/>
      <c r="C73" s="290"/>
      <c r="D73" s="290"/>
      <c r="E73" s="290"/>
      <c r="F73" s="290"/>
      <c r="G73" s="269"/>
      <c r="H73" s="284"/>
      <c r="I73" s="293"/>
      <c r="J73" s="285"/>
      <c r="K73" s="269"/>
      <c r="L73" s="284"/>
      <c r="M73" s="293"/>
      <c r="N73" s="285"/>
      <c r="O73" s="284"/>
      <c r="P73" s="285"/>
      <c r="Q73" s="281"/>
      <c r="R73" s="284"/>
      <c r="S73" s="288"/>
    </row>
    <row r="74" spans="2:19" ht="15" customHeight="1" thickBot="1">
      <c r="B74" s="290"/>
      <c r="C74" s="290"/>
      <c r="D74" s="290"/>
      <c r="E74" s="290"/>
      <c r="F74" s="290"/>
      <c r="G74" s="269"/>
      <c r="H74" s="284"/>
      <c r="I74" s="293"/>
      <c r="J74" s="285"/>
      <c r="K74" s="269"/>
      <c r="L74" s="284"/>
      <c r="M74" s="293"/>
      <c r="N74" s="285"/>
      <c r="O74" s="284"/>
      <c r="P74" s="285"/>
      <c r="Q74" s="281"/>
      <c r="R74" s="284"/>
      <c r="S74" s="288"/>
    </row>
    <row r="75" spans="2:19" ht="21.75" customHeight="1" thickBot="1">
      <c r="B75" s="291"/>
      <c r="C75" s="291"/>
      <c r="D75" s="291"/>
      <c r="E75" s="291"/>
      <c r="F75" s="291"/>
      <c r="G75" s="270"/>
      <c r="H75" s="286"/>
      <c r="I75" s="294"/>
      <c r="J75" s="287"/>
      <c r="K75" s="270"/>
      <c r="L75" s="286"/>
      <c r="M75" s="294"/>
      <c r="N75" s="287"/>
      <c r="O75" s="286"/>
      <c r="P75" s="287"/>
      <c r="Q75" s="282"/>
      <c r="R75" s="286"/>
      <c r="S75" s="288"/>
    </row>
    <row r="76" spans="2:19" ht="15.75" thickBot="1">
      <c r="B76" s="153"/>
      <c r="C76" s="155"/>
      <c r="D76" s="155"/>
      <c r="E76" s="155"/>
      <c r="F76" s="155"/>
      <c r="G76" s="155"/>
      <c r="H76" s="155" t="s">
        <v>6</v>
      </c>
      <c r="I76" s="155" t="s">
        <v>7</v>
      </c>
      <c r="J76" s="155" t="s">
        <v>8</v>
      </c>
      <c r="K76" s="155"/>
      <c r="L76" s="155" t="s">
        <v>9</v>
      </c>
      <c r="M76" s="155" t="s">
        <v>10</v>
      </c>
      <c r="N76" s="155" t="s">
        <v>11</v>
      </c>
      <c r="O76" s="155" t="s">
        <v>12</v>
      </c>
      <c r="P76" s="155" t="s">
        <v>13</v>
      </c>
      <c r="Q76" s="131"/>
      <c r="R76" s="154"/>
      <c r="S76" s="14"/>
    </row>
    <row r="77" spans="2:19" ht="27.75" customHeight="1" thickBot="1">
      <c r="B77" s="32"/>
      <c r="C77" s="18" t="s">
        <v>49</v>
      </c>
      <c r="D77" s="226" t="s">
        <v>253</v>
      </c>
      <c r="E77" s="39"/>
      <c r="F77" s="39"/>
      <c r="G77" s="39">
        <v>200</v>
      </c>
      <c r="H77" s="52">
        <f>H78+H79+H81</f>
        <v>6.26</v>
      </c>
      <c r="I77" s="52">
        <f aca="true" t="shared" si="14" ref="I77:P77">I78+I79+I81</f>
        <v>4.9879999999999995</v>
      </c>
      <c r="J77" s="52">
        <f t="shared" si="14"/>
        <v>26.254</v>
      </c>
      <c r="K77" s="52">
        <f>SUM(K78:K81)</f>
        <v>150.57999999999998</v>
      </c>
      <c r="L77" s="52">
        <f t="shared" si="14"/>
        <v>0.2026</v>
      </c>
      <c r="M77" s="52">
        <f t="shared" si="14"/>
        <v>0.169</v>
      </c>
      <c r="N77" s="52">
        <f t="shared" si="14"/>
        <v>1.35</v>
      </c>
      <c r="O77" s="52">
        <f t="shared" si="14"/>
        <v>128.78</v>
      </c>
      <c r="P77" s="52">
        <f t="shared" si="14"/>
        <v>0.7964</v>
      </c>
      <c r="Q77" s="128" t="s">
        <v>161</v>
      </c>
      <c r="R77" s="55">
        <v>188</v>
      </c>
      <c r="S77" s="43">
        <f>S78+S79+S80+S81</f>
        <v>4.9726</v>
      </c>
    </row>
    <row r="78" spans="2:19" ht="25.5" customHeight="1" thickBot="1">
      <c r="B78" s="90"/>
      <c r="C78" s="91"/>
      <c r="D78" s="169" t="s">
        <v>101</v>
      </c>
      <c r="E78" s="255">
        <v>30</v>
      </c>
      <c r="F78" s="180">
        <v>30</v>
      </c>
      <c r="G78" s="16"/>
      <c r="H78" s="53">
        <v>3.74</v>
      </c>
      <c r="I78" s="53">
        <v>2.108</v>
      </c>
      <c r="J78" s="53">
        <v>17.034</v>
      </c>
      <c r="K78" s="53">
        <v>96.09</v>
      </c>
      <c r="L78" s="53">
        <v>0.1666</v>
      </c>
      <c r="M78" s="53">
        <v>0.034</v>
      </c>
      <c r="N78" s="53"/>
      <c r="O78" s="53">
        <v>17.68</v>
      </c>
      <c r="P78" s="53">
        <v>0.6154</v>
      </c>
      <c r="Q78" s="129"/>
      <c r="R78" s="234">
        <v>39</v>
      </c>
      <c r="S78" s="80">
        <f>(E78*R78)/1000</f>
        <v>1.17</v>
      </c>
    </row>
    <row r="79" spans="2:19" ht="26.25" customHeight="1" thickBot="1">
      <c r="B79" s="90"/>
      <c r="C79" s="91"/>
      <c r="D79" s="169" t="s">
        <v>18</v>
      </c>
      <c r="E79" s="180">
        <v>5</v>
      </c>
      <c r="F79" s="180">
        <v>5</v>
      </c>
      <c r="G79" s="16"/>
      <c r="H79" s="42"/>
      <c r="I79" s="42"/>
      <c r="J79" s="41">
        <v>4.99</v>
      </c>
      <c r="K79" s="41">
        <v>18.95</v>
      </c>
      <c r="L79" s="41"/>
      <c r="M79" s="41"/>
      <c r="N79" s="41"/>
      <c r="O79" s="41">
        <v>0.1</v>
      </c>
      <c r="P79" s="41">
        <v>0.001</v>
      </c>
      <c r="Q79" s="129"/>
      <c r="R79" s="235">
        <v>63</v>
      </c>
      <c r="S79" s="80">
        <f>(E79*R79)/1000</f>
        <v>0.315</v>
      </c>
    </row>
    <row r="80" spans="2:19" ht="26.25" customHeight="1" thickBot="1">
      <c r="B80" s="90"/>
      <c r="C80" s="91"/>
      <c r="D80" s="169" t="s">
        <v>17</v>
      </c>
      <c r="E80" s="170">
        <v>2</v>
      </c>
      <c r="F80" s="170">
        <v>2</v>
      </c>
      <c r="G80" s="257"/>
      <c r="H80" s="41">
        <v>0.014</v>
      </c>
      <c r="I80" s="41">
        <v>1.56</v>
      </c>
      <c r="J80" s="41">
        <v>0.02</v>
      </c>
      <c r="K80" s="41">
        <v>14.18</v>
      </c>
      <c r="L80" s="41">
        <v>0.003</v>
      </c>
      <c r="M80" s="41">
        <v>0.0024</v>
      </c>
      <c r="N80" s="41"/>
      <c r="O80" s="41">
        <v>0.24</v>
      </c>
      <c r="P80" s="41">
        <v>0.004</v>
      </c>
      <c r="Q80" s="22"/>
      <c r="R80" s="48">
        <v>448.8</v>
      </c>
      <c r="S80" s="80">
        <f>(E80*R80)/1000</f>
        <v>0.8976000000000001</v>
      </c>
    </row>
    <row r="81" spans="2:19" ht="26.25" customHeight="1" thickBot="1">
      <c r="B81" s="90"/>
      <c r="C81" s="91"/>
      <c r="D81" s="169" t="s">
        <v>36</v>
      </c>
      <c r="E81" s="251">
        <v>40</v>
      </c>
      <c r="F81" s="170">
        <v>40</v>
      </c>
      <c r="G81" s="257"/>
      <c r="H81" s="63">
        <v>2.52</v>
      </c>
      <c r="I81" s="63">
        <v>2.88</v>
      </c>
      <c r="J81" s="63">
        <v>4.23</v>
      </c>
      <c r="K81" s="63">
        <v>21.36</v>
      </c>
      <c r="L81" s="63">
        <v>0.036</v>
      </c>
      <c r="M81" s="63">
        <v>0.135</v>
      </c>
      <c r="N81" s="63">
        <v>1.35</v>
      </c>
      <c r="O81" s="63">
        <v>111</v>
      </c>
      <c r="P81" s="63">
        <v>0.18</v>
      </c>
      <c r="Q81" s="129"/>
      <c r="R81" s="235">
        <v>64.75</v>
      </c>
      <c r="S81" s="80">
        <f>(E81*R81)/1000</f>
        <v>2.59</v>
      </c>
    </row>
    <row r="82" spans="2:19" ht="0.75" customHeight="1" hidden="1" thickBot="1">
      <c r="B82" s="215"/>
      <c r="C82" s="198"/>
      <c r="D82" s="200"/>
      <c r="E82" s="203"/>
      <c r="F82" s="203"/>
      <c r="G82" s="204"/>
      <c r="H82" s="205"/>
      <c r="I82" s="205"/>
      <c r="J82" s="205"/>
      <c r="K82" s="205"/>
      <c r="L82" s="205"/>
      <c r="M82" s="205"/>
      <c r="N82" s="205"/>
      <c r="O82" s="205"/>
      <c r="P82" s="205"/>
      <c r="Q82" s="206"/>
      <c r="R82" s="216"/>
      <c r="S82" s="217">
        <f>(E82*R82)/1000</f>
        <v>0</v>
      </c>
    </row>
    <row r="83" spans="2:19" ht="31.5" customHeight="1" thickBot="1">
      <c r="B83" s="34"/>
      <c r="C83" s="82"/>
      <c r="D83" s="11" t="s">
        <v>48</v>
      </c>
      <c r="E83" s="155"/>
      <c r="F83" s="155"/>
      <c r="G83" s="155"/>
      <c r="H83" s="46">
        <f aca="true" t="shared" si="15" ref="H83:R83">H77</f>
        <v>6.26</v>
      </c>
      <c r="I83" s="46">
        <f t="shared" si="15"/>
        <v>4.9879999999999995</v>
      </c>
      <c r="J83" s="46">
        <f t="shared" si="15"/>
        <v>26.254</v>
      </c>
      <c r="K83" s="46">
        <f t="shared" si="15"/>
        <v>150.57999999999998</v>
      </c>
      <c r="L83" s="46">
        <f t="shared" si="15"/>
        <v>0.2026</v>
      </c>
      <c r="M83" s="46">
        <f t="shared" si="15"/>
        <v>0.169</v>
      </c>
      <c r="N83" s="46">
        <f t="shared" si="15"/>
        <v>1.35</v>
      </c>
      <c r="O83" s="46">
        <f t="shared" si="15"/>
        <v>128.78</v>
      </c>
      <c r="P83" s="46">
        <f t="shared" si="15"/>
        <v>0.7964</v>
      </c>
      <c r="Q83" s="46" t="str">
        <f t="shared" si="15"/>
        <v>59</v>
      </c>
      <c r="R83" s="46">
        <f t="shared" si="15"/>
        <v>188</v>
      </c>
      <c r="S83" s="46">
        <f>S77</f>
        <v>4.9726</v>
      </c>
    </row>
    <row r="84" spans="18:19" ht="14.25">
      <c r="R84" s="73"/>
      <c r="S84" s="74"/>
    </row>
    <row r="85" ht="14.25">
      <c r="S85" s="97"/>
    </row>
    <row r="86" spans="18:19" ht="17.25">
      <c r="R86" s="115" t="s">
        <v>154</v>
      </c>
      <c r="S86" s="116">
        <f>S83+S65</f>
        <v>104.9015</v>
      </c>
    </row>
  </sheetData>
  <sheetProtection/>
  <mergeCells count="27">
    <mergeCell ref="B1:R1"/>
    <mergeCell ref="B3:B7"/>
    <mergeCell ref="C3:C7"/>
    <mergeCell ref="D3:D7"/>
    <mergeCell ref="E3:E7"/>
    <mergeCell ref="F3:F7"/>
    <mergeCell ref="G3:G7"/>
    <mergeCell ref="H3:J7"/>
    <mergeCell ref="K3:K7"/>
    <mergeCell ref="L3:N7"/>
    <mergeCell ref="O3:P7"/>
    <mergeCell ref="Q3:Q7"/>
    <mergeCell ref="R3:R7"/>
    <mergeCell ref="S3:S7"/>
    <mergeCell ref="B71:B75"/>
    <mergeCell ref="C71:C75"/>
    <mergeCell ref="D71:D75"/>
    <mergeCell ref="E71:E75"/>
    <mergeCell ref="F71:F75"/>
    <mergeCell ref="G71:G75"/>
    <mergeCell ref="S71:S75"/>
    <mergeCell ref="H71:J75"/>
    <mergeCell ref="K71:K75"/>
    <mergeCell ref="L71:N75"/>
    <mergeCell ref="O71:P75"/>
    <mergeCell ref="Q71:Q75"/>
    <mergeCell ref="R71:R75"/>
  </mergeCells>
  <printOptions/>
  <pageMargins left="0.9055118110236221" right="0.31496062992125984" top="0.35433070866141736" bottom="0.35433070866141736" header="0" footer="0"/>
  <pageSetup fitToHeight="2" fitToWidth="1" horizontalDpi="300" verticalDpi="300" orientation="landscape" paperSize="9" scale="59" r:id="rId1"/>
  <rowBreaks count="1" manualBreakCount="1">
    <brk id="67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81"/>
  <sheetViews>
    <sheetView view="pageBreakPreview" zoomScale="80" zoomScaleSheetLayoutView="80" zoomScalePageLayoutView="0" workbookViewId="0" topLeftCell="A28">
      <selection activeCell="G50" sqref="G50"/>
    </sheetView>
  </sheetViews>
  <sheetFormatPr defaultColWidth="9.140625" defaultRowHeight="15"/>
  <cols>
    <col min="1" max="1" width="2.28125" style="72" customWidth="1"/>
    <col min="2" max="2" width="7.8515625" style="72" customWidth="1"/>
    <col min="3" max="3" width="22.8515625" style="72" bestFit="1" customWidth="1"/>
    <col min="4" max="4" width="43.140625" style="72" bestFit="1" customWidth="1"/>
    <col min="5" max="5" width="10.28125" style="72" bestFit="1" customWidth="1"/>
    <col min="6" max="6" width="9.28125" style="72" bestFit="1" customWidth="1"/>
    <col min="7" max="7" width="15.8515625" style="72" bestFit="1" customWidth="1"/>
    <col min="8" max="8" width="9.28125" style="72" bestFit="1" customWidth="1"/>
    <col min="9" max="9" width="8.00390625" style="72" bestFit="1" customWidth="1"/>
    <col min="10" max="10" width="9.28125" style="72" bestFit="1" customWidth="1"/>
    <col min="11" max="11" width="18.140625" style="72" bestFit="1" customWidth="1"/>
    <col min="12" max="13" width="6.7109375" style="72" customWidth="1"/>
    <col min="14" max="14" width="8.00390625" style="72" bestFit="1" customWidth="1"/>
    <col min="15" max="15" width="9.28125" style="72" bestFit="1" customWidth="1"/>
    <col min="16" max="16" width="6.7109375" style="72" customWidth="1"/>
    <col min="17" max="17" width="10.00390625" style="117" customWidth="1"/>
    <col min="18" max="18" width="12.28125" style="99" bestFit="1" customWidth="1"/>
    <col min="19" max="19" width="9.8515625" style="99" bestFit="1" customWidth="1"/>
  </cols>
  <sheetData>
    <row r="1" spans="2:18" ht="24">
      <c r="B1" s="289" t="s">
        <v>227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ht="15" thickBot="1"/>
    <row r="3" spans="2:19" ht="31.5" customHeight="1" thickBot="1">
      <c r="B3" s="268" t="s">
        <v>1</v>
      </c>
      <c r="C3" s="268" t="s">
        <v>55</v>
      </c>
      <c r="D3" s="268" t="s">
        <v>56</v>
      </c>
      <c r="E3" s="268" t="s">
        <v>2</v>
      </c>
      <c r="F3" s="268" t="s">
        <v>3</v>
      </c>
      <c r="G3" s="268" t="s">
        <v>51</v>
      </c>
      <c r="H3" s="271" t="s">
        <v>52</v>
      </c>
      <c r="I3" s="272"/>
      <c r="J3" s="273"/>
      <c r="K3" s="268" t="s">
        <v>94</v>
      </c>
      <c r="L3" s="271" t="s">
        <v>53</v>
      </c>
      <c r="M3" s="272"/>
      <c r="N3" s="273"/>
      <c r="O3" s="271" t="s">
        <v>95</v>
      </c>
      <c r="P3" s="273"/>
      <c r="Q3" s="280" t="s">
        <v>155</v>
      </c>
      <c r="R3" s="296" t="s">
        <v>5</v>
      </c>
      <c r="S3" s="301" t="s">
        <v>50</v>
      </c>
    </row>
    <row r="4" spans="2:19" ht="15" thickBot="1">
      <c r="B4" s="269"/>
      <c r="C4" s="269"/>
      <c r="D4" s="269"/>
      <c r="E4" s="269"/>
      <c r="F4" s="269"/>
      <c r="G4" s="269"/>
      <c r="H4" s="274"/>
      <c r="I4" s="275"/>
      <c r="J4" s="276"/>
      <c r="K4" s="269"/>
      <c r="L4" s="274"/>
      <c r="M4" s="275"/>
      <c r="N4" s="276"/>
      <c r="O4" s="274"/>
      <c r="P4" s="276"/>
      <c r="Q4" s="281"/>
      <c r="R4" s="297"/>
      <c r="S4" s="301"/>
    </row>
    <row r="5" spans="2:19" ht="15" thickBot="1">
      <c r="B5" s="269"/>
      <c r="C5" s="269"/>
      <c r="D5" s="269"/>
      <c r="E5" s="269"/>
      <c r="F5" s="269"/>
      <c r="G5" s="269"/>
      <c r="H5" s="274"/>
      <c r="I5" s="275"/>
      <c r="J5" s="276"/>
      <c r="K5" s="269"/>
      <c r="L5" s="274"/>
      <c r="M5" s="275"/>
      <c r="N5" s="276"/>
      <c r="O5" s="274"/>
      <c r="P5" s="276"/>
      <c r="Q5" s="281"/>
      <c r="R5" s="297"/>
      <c r="S5" s="301"/>
    </row>
    <row r="6" spans="2:19" ht="15" thickBot="1">
      <c r="B6" s="269"/>
      <c r="C6" s="269"/>
      <c r="D6" s="269"/>
      <c r="E6" s="269"/>
      <c r="F6" s="269"/>
      <c r="G6" s="269"/>
      <c r="H6" s="274"/>
      <c r="I6" s="275"/>
      <c r="J6" s="276"/>
      <c r="K6" s="269"/>
      <c r="L6" s="274"/>
      <c r="M6" s="275"/>
      <c r="N6" s="276"/>
      <c r="O6" s="274"/>
      <c r="P6" s="276"/>
      <c r="Q6" s="281"/>
      <c r="R6" s="297"/>
      <c r="S6" s="301"/>
    </row>
    <row r="7" spans="2:19" ht="15" thickBot="1">
      <c r="B7" s="270"/>
      <c r="C7" s="270"/>
      <c r="D7" s="270"/>
      <c r="E7" s="270"/>
      <c r="F7" s="270"/>
      <c r="G7" s="270"/>
      <c r="H7" s="277"/>
      <c r="I7" s="278"/>
      <c r="J7" s="279"/>
      <c r="K7" s="270"/>
      <c r="L7" s="277"/>
      <c r="M7" s="278"/>
      <c r="N7" s="279"/>
      <c r="O7" s="277"/>
      <c r="P7" s="279"/>
      <c r="Q7" s="282"/>
      <c r="R7" s="298"/>
      <c r="S7" s="301"/>
    </row>
    <row r="8" spans="2:19" ht="15.75" thickBot="1">
      <c r="B8" s="158"/>
      <c r="C8" s="160"/>
      <c r="D8" s="160"/>
      <c r="E8" s="160"/>
      <c r="F8" s="160"/>
      <c r="G8" s="160"/>
      <c r="H8" s="160" t="s">
        <v>6</v>
      </c>
      <c r="I8" s="160" t="s">
        <v>7</v>
      </c>
      <c r="J8" s="160" t="s">
        <v>8</v>
      </c>
      <c r="K8" s="160"/>
      <c r="L8" s="160" t="s">
        <v>9</v>
      </c>
      <c r="M8" s="160" t="s">
        <v>10</v>
      </c>
      <c r="N8" s="160" t="s">
        <v>11</v>
      </c>
      <c r="O8" s="160" t="s">
        <v>12</v>
      </c>
      <c r="P8" s="160" t="s">
        <v>13</v>
      </c>
      <c r="Q8" s="118"/>
      <c r="R8" s="100"/>
      <c r="S8" s="161"/>
    </row>
    <row r="9" spans="1:19" s="15" customFormat="1" ht="39.75" customHeight="1" thickBot="1">
      <c r="A9" s="75"/>
      <c r="B9" s="21"/>
      <c r="C9" s="5" t="s">
        <v>14</v>
      </c>
      <c r="D9" s="230" t="s">
        <v>15</v>
      </c>
      <c r="E9" s="172"/>
      <c r="F9" s="172"/>
      <c r="G9" s="8">
        <v>100</v>
      </c>
      <c r="H9" s="33">
        <f>H10+H11+H12</f>
        <v>4.195</v>
      </c>
      <c r="I9" s="33">
        <f aca="true" t="shared" si="0" ref="I9:P9">I10+I11+I12</f>
        <v>4.34</v>
      </c>
      <c r="J9" s="33">
        <f t="shared" si="0"/>
        <v>37.91</v>
      </c>
      <c r="K9" s="33">
        <f t="shared" si="0"/>
        <v>212.085</v>
      </c>
      <c r="L9" s="33">
        <f t="shared" si="0"/>
        <v>0.3155</v>
      </c>
      <c r="M9" s="33">
        <f t="shared" si="0"/>
        <v>0.022</v>
      </c>
      <c r="N9" s="33">
        <f t="shared" si="0"/>
        <v>0</v>
      </c>
      <c r="O9" s="33">
        <f t="shared" si="0"/>
        <v>8.399999999999999</v>
      </c>
      <c r="P9" s="33">
        <f t="shared" si="0"/>
        <v>0.672</v>
      </c>
      <c r="Q9" s="119">
        <v>48</v>
      </c>
      <c r="R9" s="43">
        <f>R10+R11+R12</f>
        <v>570.3</v>
      </c>
      <c r="S9" s="43">
        <f>S10+S11+S12</f>
        <v>5.5065</v>
      </c>
    </row>
    <row r="10" spans="2:19" ht="21" customHeight="1" thickBot="1">
      <c r="B10" s="1"/>
      <c r="C10" s="3"/>
      <c r="D10" s="186" t="s">
        <v>16</v>
      </c>
      <c r="E10" s="170">
        <v>45</v>
      </c>
      <c r="F10" s="251">
        <f>E10</f>
        <v>45</v>
      </c>
      <c r="G10" s="9"/>
      <c r="H10" s="41">
        <v>4.16</v>
      </c>
      <c r="I10" s="41">
        <v>0.44</v>
      </c>
      <c r="J10" s="41">
        <v>27.88</v>
      </c>
      <c r="K10" s="41">
        <v>138.735</v>
      </c>
      <c r="L10" s="41">
        <v>0.308</v>
      </c>
      <c r="M10" s="41">
        <v>0.016</v>
      </c>
      <c r="N10" s="41"/>
      <c r="O10" s="41">
        <v>7.6</v>
      </c>
      <c r="P10" s="41">
        <v>0.632</v>
      </c>
      <c r="Q10" s="120"/>
      <c r="R10" s="44">
        <v>58.5</v>
      </c>
      <c r="S10" s="70">
        <f>(E10*R10)/1000</f>
        <v>2.6325</v>
      </c>
    </row>
    <row r="11" spans="2:19" ht="21" customHeight="1" thickBot="1">
      <c r="B11" s="1"/>
      <c r="C11" s="3"/>
      <c r="D11" s="186" t="s">
        <v>17</v>
      </c>
      <c r="E11" s="170">
        <v>5</v>
      </c>
      <c r="F11" s="170">
        <f>E11</f>
        <v>5</v>
      </c>
      <c r="G11" s="258"/>
      <c r="H11" s="41">
        <v>0.035</v>
      </c>
      <c r="I11" s="41">
        <v>3.9</v>
      </c>
      <c r="J11" s="41">
        <v>0.05</v>
      </c>
      <c r="K11" s="41">
        <v>35.45</v>
      </c>
      <c r="L11" s="41">
        <v>0.0075</v>
      </c>
      <c r="M11" s="41">
        <v>0.006</v>
      </c>
      <c r="N11" s="41"/>
      <c r="O11" s="41">
        <v>0.6</v>
      </c>
      <c r="P11" s="41">
        <v>0.01</v>
      </c>
      <c r="Q11" s="121"/>
      <c r="R11" s="49">
        <v>448.8</v>
      </c>
      <c r="S11" s="70">
        <f>(E11*R11)/1000</f>
        <v>2.244</v>
      </c>
    </row>
    <row r="12" spans="2:19" ht="21" customHeight="1" thickBot="1">
      <c r="B12" s="1"/>
      <c r="C12" s="3"/>
      <c r="D12" s="186" t="s">
        <v>18</v>
      </c>
      <c r="E12" s="170">
        <v>10</v>
      </c>
      <c r="F12" s="170">
        <f>E12</f>
        <v>10</v>
      </c>
      <c r="G12" s="9"/>
      <c r="H12" s="41"/>
      <c r="I12" s="41"/>
      <c r="J12" s="41">
        <v>9.98</v>
      </c>
      <c r="K12" s="41">
        <v>37.9</v>
      </c>
      <c r="L12" s="41"/>
      <c r="M12" s="41"/>
      <c r="N12" s="41"/>
      <c r="O12" s="41">
        <v>0.2</v>
      </c>
      <c r="P12" s="41">
        <v>0.03</v>
      </c>
      <c r="Q12" s="122"/>
      <c r="R12" s="49">
        <v>63</v>
      </c>
      <c r="S12" s="70">
        <f>(E12*R12)/1000</f>
        <v>0.63</v>
      </c>
    </row>
    <row r="13" spans="1:19" s="4" customFormat="1" ht="21" customHeight="1" thickBot="1">
      <c r="A13" s="72"/>
      <c r="B13" s="21"/>
      <c r="C13" s="7"/>
      <c r="D13" s="230" t="s">
        <v>89</v>
      </c>
      <c r="E13" s="172"/>
      <c r="F13" s="181"/>
      <c r="G13" s="8">
        <v>200</v>
      </c>
      <c r="H13" s="33">
        <f>H14+H15+H16</f>
        <v>0.72</v>
      </c>
      <c r="I13" s="33">
        <f aca="true" t="shared" si="1" ref="I13:P13">I14+I15+I16</f>
        <v>0.85</v>
      </c>
      <c r="J13" s="33">
        <f t="shared" si="1"/>
        <v>15.58</v>
      </c>
      <c r="K13" s="33">
        <f t="shared" si="1"/>
        <v>126.82</v>
      </c>
      <c r="L13" s="33">
        <f t="shared" si="1"/>
        <v>0.006</v>
      </c>
      <c r="M13" s="33">
        <f t="shared" si="1"/>
        <v>0.098</v>
      </c>
      <c r="N13" s="33">
        <f t="shared" si="1"/>
        <v>0</v>
      </c>
      <c r="O13" s="33">
        <f t="shared" si="1"/>
        <v>7.3</v>
      </c>
      <c r="P13" s="33">
        <f t="shared" si="1"/>
        <v>0.051000000000000004</v>
      </c>
      <c r="Q13" s="123" t="s">
        <v>156</v>
      </c>
      <c r="R13" s="43">
        <f>R14+R15+R16</f>
        <v>507</v>
      </c>
      <c r="S13" s="43">
        <f>S14+S15+S16</f>
        <v>7.425</v>
      </c>
    </row>
    <row r="14" spans="2:19" ht="21" customHeight="1" thickBot="1">
      <c r="B14" s="1"/>
      <c r="C14" s="3"/>
      <c r="D14" s="186" t="s">
        <v>19</v>
      </c>
      <c r="E14" s="170">
        <v>1</v>
      </c>
      <c r="F14" s="170">
        <f>E14</f>
        <v>1</v>
      </c>
      <c r="G14" s="9"/>
      <c r="H14" s="41"/>
      <c r="I14" s="41"/>
      <c r="J14" s="41"/>
      <c r="K14" s="41"/>
      <c r="L14" s="41"/>
      <c r="M14" s="41"/>
      <c r="N14" s="41"/>
      <c r="O14" s="41"/>
      <c r="P14" s="41"/>
      <c r="Q14" s="120"/>
      <c r="R14" s="44">
        <v>225</v>
      </c>
      <c r="S14" s="70">
        <f>(E14*R14)/1000</f>
        <v>0.225</v>
      </c>
    </row>
    <row r="15" spans="2:19" ht="21" customHeight="1" thickBot="1">
      <c r="B15" s="1"/>
      <c r="C15" s="3"/>
      <c r="D15" s="186" t="s">
        <v>20</v>
      </c>
      <c r="E15" s="170">
        <v>30</v>
      </c>
      <c r="F15" s="251">
        <v>30</v>
      </c>
      <c r="G15" s="258"/>
      <c r="H15" s="41">
        <v>0.72</v>
      </c>
      <c r="I15" s="41">
        <v>0.85</v>
      </c>
      <c r="J15" s="41">
        <v>5.6</v>
      </c>
      <c r="K15" s="41">
        <v>88.92</v>
      </c>
      <c r="L15" s="41">
        <v>0.006</v>
      </c>
      <c r="M15" s="41">
        <v>0.098</v>
      </c>
      <c r="N15" s="41"/>
      <c r="O15" s="41">
        <v>7.1</v>
      </c>
      <c r="P15" s="41">
        <v>0.021</v>
      </c>
      <c r="Q15" s="121"/>
      <c r="R15" s="44">
        <v>219</v>
      </c>
      <c r="S15" s="70">
        <f>(E15*R15)/1000</f>
        <v>6.57</v>
      </c>
    </row>
    <row r="16" spans="2:19" ht="21" customHeight="1" thickBot="1">
      <c r="B16" s="1"/>
      <c r="C16" s="3"/>
      <c r="D16" s="186" t="s">
        <v>21</v>
      </c>
      <c r="E16" s="170">
        <v>10</v>
      </c>
      <c r="F16" s="170">
        <f>E16</f>
        <v>10</v>
      </c>
      <c r="G16" s="9"/>
      <c r="H16" s="41"/>
      <c r="I16" s="41"/>
      <c r="J16" s="41">
        <v>9.98</v>
      </c>
      <c r="K16" s="41">
        <v>37.9</v>
      </c>
      <c r="L16" s="41"/>
      <c r="M16" s="41"/>
      <c r="N16" s="41"/>
      <c r="O16" s="41">
        <v>0.2</v>
      </c>
      <c r="P16" s="41">
        <v>0.03</v>
      </c>
      <c r="Q16" s="121"/>
      <c r="R16" s="44">
        <v>63</v>
      </c>
      <c r="S16" s="70">
        <f>(E16*R16)/1000</f>
        <v>0.63</v>
      </c>
    </row>
    <row r="17" spans="1:19" s="4" customFormat="1" ht="21" customHeight="1" thickBot="1">
      <c r="A17" s="72"/>
      <c r="B17" s="21"/>
      <c r="C17" s="7"/>
      <c r="D17" s="171" t="s">
        <v>145</v>
      </c>
      <c r="E17" s="172"/>
      <c r="F17" s="172"/>
      <c r="G17" s="8">
        <v>37</v>
      </c>
      <c r="H17" s="33">
        <f>H18+H19</f>
        <v>2.394</v>
      </c>
      <c r="I17" s="33">
        <f aca="true" t="shared" si="2" ref="I17:P17">I18+I19</f>
        <v>5.24</v>
      </c>
      <c r="J17" s="33">
        <f t="shared" si="2"/>
        <v>16.31</v>
      </c>
      <c r="K17" s="33">
        <f t="shared" si="2"/>
        <v>123.67999999999999</v>
      </c>
      <c r="L17" s="33">
        <f t="shared" si="2"/>
        <v>0.2715</v>
      </c>
      <c r="M17" s="33">
        <f t="shared" si="2"/>
        <v>0.0324</v>
      </c>
      <c r="N17" s="33">
        <f t="shared" si="2"/>
        <v>0</v>
      </c>
      <c r="O17" s="33">
        <f t="shared" si="2"/>
        <v>6.84</v>
      </c>
      <c r="P17" s="33">
        <f t="shared" si="2"/>
        <v>0.608</v>
      </c>
      <c r="Q17" s="123">
        <v>44</v>
      </c>
      <c r="R17" s="43">
        <f>R18+R19</f>
        <v>1129.11</v>
      </c>
      <c r="S17" s="43">
        <f>S18+S19</f>
        <v>10.4708</v>
      </c>
    </row>
    <row r="18" spans="2:19" ht="21" customHeight="1" thickBot="1">
      <c r="B18" s="1"/>
      <c r="C18" s="3"/>
      <c r="D18" s="186" t="s">
        <v>23</v>
      </c>
      <c r="E18" s="170">
        <v>30</v>
      </c>
      <c r="F18" s="170">
        <f>E18</f>
        <v>30</v>
      </c>
      <c r="G18" s="9"/>
      <c r="H18" s="41">
        <v>2.31</v>
      </c>
      <c r="I18" s="41">
        <v>0.9</v>
      </c>
      <c r="J18" s="41">
        <v>14.94</v>
      </c>
      <c r="K18" s="41">
        <v>78.6</v>
      </c>
      <c r="L18" s="41">
        <v>0.261</v>
      </c>
      <c r="M18" s="41">
        <v>0.024</v>
      </c>
      <c r="N18" s="41"/>
      <c r="O18" s="41">
        <v>6</v>
      </c>
      <c r="P18" s="41">
        <v>0.594</v>
      </c>
      <c r="Q18" s="120"/>
      <c r="R18" s="44">
        <v>111.61</v>
      </c>
      <c r="S18" s="70">
        <f>(E18*R18)/1000</f>
        <v>3.3483</v>
      </c>
    </row>
    <row r="19" spans="2:19" ht="21" customHeight="1" thickBot="1">
      <c r="B19" s="1"/>
      <c r="C19" s="3"/>
      <c r="D19" s="175" t="s">
        <v>126</v>
      </c>
      <c r="E19" s="170">
        <v>7</v>
      </c>
      <c r="F19" s="170">
        <v>7</v>
      </c>
      <c r="G19" s="9"/>
      <c r="H19" s="41">
        <v>0.084</v>
      </c>
      <c r="I19" s="41">
        <v>4.34</v>
      </c>
      <c r="J19" s="41">
        <v>1.37</v>
      </c>
      <c r="K19" s="41">
        <v>45.08</v>
      </c>
      <c r="L19" s="41">
        <v>0.0105</v>
      </c>
      <c r="M19" s="41">
        <v>0.0084</v>
      </c>
      <c r="N19" s="41"/>
      <c r="O19" s="41">
        <v>0.84</v>
      </c>
      <c r="P19" s="41">
        <v>0.014</v>
      </c>
      <c r="Q19" s="22"/>
      <c r="R19" s="48">
        <v>1017.5</v>
      </c>
      <c r="S19" s="70">
        <f>(E19*R19)/1000</f>
        <v>7.1225</v>
      </c>
    </row>
    <row r="20" spans="1:19" s="4" customFormat="1" ht="27" customHeight="1" thickBot="1">
      <c r="A20" s="72"/>
      <c r="B20" s="21"/>
      <c r="C20" s="5" t="s">
        <v>24</v>
      </c>
      <c r="D20" s="185" t="s">
        <v>25</v>
      </c>
      <c r="E20" s="172">
        <v>120</v>
      </c>
      <c r="F20" s="172">
        <v>120</v>
      </c>
      <c r="G20" s="8">
        <v>120</v>
      </c>
      <c r="H20" s="33">
        <v>0.5</v>
      </c>
      <c r="I20" s="33"/>
      <c r="J20" s="33">
        <v>9.1</v>
      </c>
      <c r="K20" s="33">
        <v>45.6</v>
      </c>
      <c r="L20" s="33"/>
      <c r="M20" s="33"/>
      <c r="N20" s="33"/>
      <c r="O20" s="33"/>
      <c r="P20" s="33"/>
      <c r="Q20" s="119" t="s">
        <v>203</v>
      </c>
      <c r="R20" s="45">
        <v>78</v>
      </c>
      <c r="S20" s="71">
        <f>(E20*R20)/1000</f>
        <v>9.36</v>
      </c>
    </row>
    <row r="21" spans="1:19" s="4" customFormat="1" ht="37.5" customHeight="1" thickBot="1">
      <c r="A21" s="72"/>
      <c r="B21" s="21"/>
      <c r="C21" s="5" t="s">
        <v>26</v>
      </c>
      <c r="D21" s="167" t="s">
        <v>81</v>
      </c>
      <c r="E21" s="179"/>
      <c r="F21" s="181"/>
      <c r="G21" s="30">
        <v>45</v>
      </c>
      <c r="H21" s="59">
        <f aca="true" t="shared" si="3" ref="H21:P21">H22+H23</f>
        <v>0.72</v>
      </c>
      <c r="I21" s="59">
        <f t="shared" si="3"/>
        <v>4.995</v>
      </c>
      <c r="J21" s="59">
        <f t="shared" si="3"/>
        <v>2.08</v>
      </c>
      <c r="K21" s="59">
        <f t="shared" si="3"/>
        <v>54.550000000000004</v>
      </c>
      <c r="L21" s="59">
        <f t="shared" si="3"/>
        <v>0</v>
      </c>
      <c r="M21" s="59">
        <f t="shared" si="3"/>
        <v>0.016</v>
      </c>
      <c r="N21" s="59">
        <f t="shared" si="3"/>
        <v>24</v>
      </c>
      <c r="O21" s="59">
        <f t="shared" si="3"/>
        <v>19.2</v>
      </c>
      <c r="P21" s="59">
        <f t="shared" si="3"/>
        <v>0.24</v>
      </c>
      <c r="Q21" s="132" t="s">
        <v>187</v>
      </c>
      <c r="R21" s="61">
        <f>R22+R23</f>
        <v>168</v>
      </c>
      <c r="S21" s="61">
        <f>S22+S23</f>
        <v>3.315</v>
      </c>
    </row>
    <row r="22" spans="2:19" ht="22.5" customHeight="1" thickBot="1">
      <c r="B22" s="1"/>
      <c r="C22" s="3"/>
      <c r="D22" s="169" t="s">
        <v>82</v>
      </c>
      <c r="E22" s="178">
        <v>50</v>
      </c>
      <c r="F22" s="178">
        <v>40</v>
      </c>
      <c r="G22" s="9"/>
      <c r="H22" s="41">
        <v>0.72</v>
      </c>
      <c r="I22" s="41"/>
      <c r="J22" s="41">
        <v>2.08</v>
      </c>
      <c r="K22" s="41">
        <v>9.6</v>
      </c>
      <c r="L22" s="41"/>
      <c r="M22" s="41">
        <v>0.016</v>
      </c>
      <c r="N22" s="41">
        <v>24</v>
      </c>
      <c r="O22" s="41">
        <v>19.2</v>
      </c>
      <c r="P22" s="41">
        <v>0.24</v>
      </c>
      <c r="Q22" s="22"/>
      <c r="R22" s="48">
        <v>55</v>
      </c>
      <c r="S22" s="70">
        <f>(E22*R22)/1000</f>
        <v>2.75</v>
      </c>
    </row>
    <row r="23" spans="2:19" ht="22.5" customHeight="1" thickBot="1">
      <c r="B23" s="1"/>
      <c r="C23" s="3"/>
      <c r="D23" s="169" t="s">
        <v>29</v>
      </c>
      <c r="E23" s="170">
        <v>5</v>
      </c>
      <c r="F23" s="170">
        <v>5</v>
      </c>
      <c r="G23" s="9"/>
      <c r="H23" s="41">
        <v>0</v>
      </c>
      <c r="I23" s="41">
        <v>4.995</v>
      </c>
      <c r="J23" s="41">
        <v>0</v>
      </c>
      <c r="K23" s="41">
        <v>44.95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22"/>
      <c r="R23" s="48">
        <v>113</v>
      </c>
      <c r="S23" s="70">
        <f>(E23*R23)/1000</f>
        <v>0.565</v>
      </c>
    </row>
    <row r="24" spans="1:19" s="4" customFormat="1" ht="22.5" customHeight="1" thickBot="1">
      <c r="A24" s="72"/>
      <c r="B24" s="21"/>
      <c r="C24" s="7"/>
      <c r="D24" s="173" t="s">
        <v>209</v>
      </c>
      <c r="E24" s="172"/>
      <c r="F24" s="172"/>
      <c r="G24" s="8">
        <v>250</v>
      </c>
      <c r="H24" s="33">
        <f aca="true" t="shared" si="4" ref="H24:P24">H25+H26+H27+H28+H29</f>
        <v>5.548</v>
      </c>
      <c r="I24" s="33">
        <f t="shared" si="4"/>
        <v>0.646</v>
      </c>
      <c r="J24" s="33">
        <f t="shared" si="4"/>
        <v>11.502</v>
      </c>
      <c r="K24" s="33">
        <f>SUM(K25:K32)</f>
        <v>112.86</v>
      </c>
      <c r="L24" s="33">
        <f t="shared" si="4"/>
        <v>0.25</v>
      </c>
      <c r="M24" s="33">
        <f t="shared" si="4"/>
        <v>0.06</v>
      </c>
      <c r="N24" s="33">
        <f t="shared" si="4"/>
        <v>0.52</v>
      </c>
      <c r="O24" s="33">
        <f t="shared" si="4"/>
        <v>8.379999999999999</v>
      </c>
      <c r="P24" s="33">
        <f t="shared" si="4"/>
        <v>0.7380000000000001</v>
      </c>
      <c r="Q24" s="123" t="s">
        <v>210</v>
      </c>
      <c r="R24" s="43">
        <f>R25+R26+R27+R28+R29+R32+R30+R31</f>
        <v>1454.3</v>
      </c>
      <c r="S24" s="43">
        <f>S25+S26+S27+S28+S29+S30+S31+S32</f>
        <v>13.279</v>
      </c>
    </row>
    <row r="25" spans="2:19" ht="22.5" customHeight="1" thickBot="1">
      <c r="B25" s="1"/>
      <c r="C25" s="3"/>
      <c r="D25" s="175" t="s">
        <v>146</v>
      </c>
      <c r="E25" s="170">
        <v>40</v>
      </c>
      <c r="F25" s="170">
        <v>24</v>
      </c>
      <c r="G25" s="9"/>
      <c r="H25" s="41">
        <v>3.81</v>
      </c>
      <c r="I25" s="41">
        <v>0.216</v>
      </c>
      <c r="J25" s="41"/>
      <c r="K25" s="41">
        <v>17.28</v>
      </c>
      <c r="L25" s="41">
        <v>0.22</v>
      </c>
      <c r="M25" s="41">
        <v>0.036</v>
      </c>
      <c r="N25" s="41"/>
      <c r="O25" s="41"/>
      <c r="P25" s="41">
        <v>0.192</v>
      </c>
      <c r="Q25" s="22"/>
      <c r="R25" s="106">
        <v>227.5</v>
      </c>
      <c r="S25" s="70">
        <f aca="true" t="shared" si="5" ref="S25:S32">(E25*R25)/1000</f>
        <v>9.1</v>
      </c>
    </row>
    <row r="26" spans="2:19" ht="22.5" customHeight="1" thickBot="1">
      <c r="B26" s="1"/>
      <c r="C26" s="3"/>
      <c r="D26" s="175" t="s">
        <v>63</v>
      </c>
      <c r="E26" s="170">
        <v>40</v>
      </c>
      <c r="F26" s="170">
        <v>24</v>
      </c>
      <c r="G26" s="9"/>
      <c r="H26" s="41">
        <v>0.48</v>
      </c>
      <c r="I26" s="41">
        <v>0.096</v>
      </c>
      <c r="J26" s="41">
        <v>4.152</v>
      </c>
      <c r="K26" s="41">
        <v>19.2</v>
      </c>
      <c r="L26" s="41">
        <v>0.028</v>
      </c>
      <c r="M26" s="41">
        <v>0.016</v>
      </c>
      <c r="N26" s="41"/>
      <c r="O26" s="41">
        <v>2.4</v>
      </c>
      <c r="P26" s="41">
        <v>0.216</v>
      </c>
      <c r="Q26" s="22"/>
      <c r="R26" s="48">
        <v>22</v>
      </c>
      <c r="S26" s="70">
        <f t="shared" si="5"/>
        <v>0.88</v>
      </c>
    </row>
    <row r="27" spans="2:19" ht="22.5" customHeight="1" thickBot="1">
      <c r="B27" s="1"/>
      <c r="C27" s="3"/>
      <c r="D27" s="175" t="s">
        <v>64</v>
      </c>
      <c r="E27" s="170">
        <v>5</v>
      </c>
      <c r="F27" s="170">
        <v>4</v>
      </c>
      <c r="G27" s="9"/>
      <c r="H27" s="41">
        <v>0.056</v>
      </c>
      <c r="I27" s="41"/>
      <c r="J27" s="41">
        <v>0.364</v>
      </c>
      <c r="K27" s="41">
        <v>1.64</v>
      </c>
      <c r="L27" s="41"/>
      <c r="M27" s="41">
        <v>0.001</v>
      </c>
      <c r="N27" s="41">
        <v>0.36</v>
      </c>
      <c r="O27" s="41">
        <v>1.24</v>
      </c>
      <c r="P27" s="41">
        <v>0.032</v>
      </c>
      <c r="Q27" s="22"/>
      <c r="R27" s="48">
        <v>25</v>
      </c>
      <c r="S27" s="70">
        <f t="shared" si="5"/>
        <v>0.125</v>
      </c>
    </row>
    <row r="28" spans="2:19" ht="22.5" customHeight="1" thickBot="1">
      <c r="B28" s="1"/>
      <c r="C28" s="3"/>
      <c r="D28" s="175" t="s">
        <v>62</v>
      </c>
      <c r="E28" s="170">
        <v>5</v>
      </c>
      <c r="F28" s="170">
        <v>4</v>
      </c>
      <c r="G28" s="9"/>
      <c r="H28" s="41">
        <v>0.052</v>
      </c>
      <c r="I28" s="41">
        <v>0.004</v>
      </c>
      <c r="J28" s="41">
        <v>0.336</v>
      </c>
      <c r="K28" s="41">
        <v>1.36</v>
      </c>
      <c r="L28" s="41">
        <v>0.002</v>
      </c>
      <c r="M28" s="41">
        <v>0.003</v>
      </c>
      <c r="N28" s="41">
        <v>0.16</v>
      </c>
      <c r="O28" s="41">
        <v>2.04</v>
      </c>
      <c r="P28" s="41">
        <v>0.028</v>
      </c>
      <c r="Q28" s="22"/>
      <c r="R28" s="48">
        <v>28</v>
      </c>
      <c r="S28" s="70">
        <f t="shared" si="5"/>
        <v>0.14</v>
      </c>
    </row>
    <row r="29" spans="2:19" ht="22.5" customHeight="1" thickBot="1">
      <c r="B29" s="1"/>
      <c r="C29" s="3"/>
      <c r="D29" s="175" t="s">
        <v>76</v>
      </c>
      <c r="E29" s="170">
        <v>10</v>
      </c>
      <c r="F29" s="170">
        <v>10</v>
      </c>
      <c r="G29" s="258"/>
      <c r="H29" s="41">
        <v>1.15</v>
      </c>
      <c r="I29" s="41">
        <v>0.33</v>
      </c>
      <c r="J29" s="41">
        <v>6.65</v>
      </c>
      <c r="K29" s="41">
        <v>34.8</v>
      </c>
      <c r="L29" s="41"/>
      <c r="M29" s="41">
        <v>0.004</v>
      </c>
      <c r="N29" s="41"/>
      <c r="O29" s="41">
        <v>2.7</v>
      </c>
      <c r="P29" s="41">
        <v>0.27</v>
      </c>
      <c r="Q29" s="22"/>
      <c r="R29" s="48">
        <v>40</v>
      </c>
      <c r="S29" s="70">
        <f t="shared" si="5"/>
        <v>0.4</v>
      </c>
    </row>
    <row r="30" spans="2:19" ht="22.5" customHeight="1" thickBot="1">
      <c r="B30" s="1"/>
      <c r="C30" s="3"/>
      <c r="D30" s="175" t="s">
        <v>17</v>
      </c>
      <c r="E30" s="170">
        <v>5</v>
      </c>
      <c r="F30" s="170">
        <f>E30</f>
        <v>5</v>
      </c>
      <c r="G30" s="258"/>
      <c r="H30" s="41">
        <v>0.035</v>
      </c>
      <c r="I30" s="41">
        <v>3.9</v>
      </c>
      <c r="J30" s="41">
        <v>0.05</v>
      </c>
      <c r="K30" s="41">
        <v>35.45</v>
      </c>
      <c r="L30" s="41">
        <v>0.0075</v>
      </c>
      <c r="M30" s="41">
        <v>0.006</v>
      </c>
      <c r="N30" s="41"/>
      <c r="O30" s="41">
        <v>0.6</v>
      </c>
      <c r="P30" s="41">
        <v>0.01</v>
      </c>
      <c r="Q30" s="22"/>
      <c r="R30" s="48">
        <v>448.8</v>
      </c>
      <c r="S30" s="70">
        <f t="shared" si="5"/>
        <v>2.244</v>
      </c>
    </row>
    <row r="31" spans="2:19" ht="22.5" customHeight="1" thickBot="1">
      <c r="B31" s="1"/>
      <c r="C31" s="3"/>
      <c r="D31" s="175" t="s">
        <v>147</v>
      </c>
      <c r="E31" s="170">
        <v>0.5</v>
      </c>
      <c r="F31" s="170">
        <v>0.5</v>
      </c>
      <c r="G31" s="9"/>
      <c r="H31" s="41">
        <v>0.076</v>
      </c>
      <c r="I31" s="41">
        <v>0.084</v>
      </c>
      <c r="J31" s="41">
        <v>0.487</v>
      </c>
      <c r="K31" s="41">
        <v>3.13</v>
      </c>
      <c r="L31" s="41"/>
      <c r="M31" s="41">
        <v>0.004</v>
      </c>
      <c r="N31" s="41">
        <v>0.465</v>
      </c>
      <c r="O31" s="41">
        <v>8.34</v>
      </c>
      <c r="P31" s="41">
        <v>0.43</v>
      </c>
      <c r="Q31" s="22"/>
      <c r="R31" s="48">
        <v>650</v>
      </c>
      <c r="S31" s="107">
        <f t="shared" si="5"/>
        <v>0.325</v>
      </c>
    </row>
    <row r="32" spans="2:19" ht="22.5" customHeight="1" thickBot="1">
      <c r="B32" s="1"/>
      <c r="C32" s="3"/>
      <c r="D32" s="175" t="s">
        <v>96</v>
      </c>
      <c r="E32" s="170">
        <v>5</v>
      </c>
      <c r="F32" s="170">
        <v>5</v>
      </c>
      <c r="G32" s="9"/>
      <c r="H32" s="41"/>
      <c r="I32" s="41"/>
      <c r="J32" s="41"/>
      <c r="K32" s="41"/>
      <c r="L32" s="41"/>
      <c r="M32" s="41"/>
      <c r="N32" s="41"/>
      <c r="O32" s="41">
        <v>29.44</v>
      </c>
      <c r="P32" s="41">
        <v>0.232</v>
      </c>
      <c r="Q32" s="22"/>
      <c r="R32" s="48">
        <v>13</v>
      </c>
      <c r="S32" s="107">
        <f t="shared" si="5"/>
        <v>0.065</v>
      </c>
    </row>
    <row r="33" spans="1:19" s="4" customFormat="1" ht="22.5" customHeight="1" thickBot="1">
      <c r="A33" s="72"/>
      <c r="B33" s="21"/>
      <c r="C33" s="7"/>
      <c r="D33" s="173" t="s">
        <v>191</v>
      </c>
      <c r="E33" s="172"/>
      <c r="F33" s="174"/>
      <c r="G33" s="8">
        <v>88</v>
      </c>
      <c r="H33" s="33">
        <f>H34+H35</f>
        <v>5.075</v>
      </c>
      <c r="I33" s="33">
        <f aca="true" t="shared" si="6" ref="I33:P33">I34+I35</f>
        <v>5.22</v>
      </c>
      <c r="J33" s="33">
        <f t="shared" si="6"/>
        <v>24.89</v>
      </c>
      <c r="K33" s="33">
        <f t="shared" si="6"/>
        <v>169.45</v>
      </c>
      <c r="L33" s="33">
        <f t="shared" si="6"/>
        <v>0.1795</v>
      </c>
      <c r="M33" s="33">
        <f t="shared" si="6"/>
        <v>0.08600000000000001</v>
      </c>
      <c r="N33" s="33">
        <f t="shared" si="6"/>
        <v>0</v>
      </c>
      <c r="O33" s="33">
        <f t="shared" si="6"/>
        <v>8.6</v>
      </c>
      <c r="P33" s="33">
        <f t="shared" si="6"/>
        <v>2.67</v>
      </c>
      <c r="Q33" s="123" t="s">
        <v>192</v>
      </c>
      <c r="R33" s="43">
        <f>R34+R35</f>
        <v>526.8</v>
      </c>
      <c r="S33" s="43">
        <f>S34+S35</f>
        <v>5.364000000000001</v>
      </c>
    </row>
    <row r="34" spans="2:19" ht="22.5" customHeight="1" thickBot="1">
      <c r="B34" s="1"/>
      <c r="C34" s="3"/>
      <c r="D34" s="175" t="s">
        <v>77</v>
      </c>
      <c r="E34" s="170">
        <v>40</v>
      </c>
      <c r="F34" s="176">
        <f>E34</f>
        <v>40</v>
      </c>
      <c r="G34" s="9"/>
      <c r="H34" s="41">
        <v>5.04</v>
      </c>
      <c r="I34" s="41">
        <v>1.32</v>
      </c>
      <c r="J34" s="41">
        <v>24.84</v>
      </c>
      <c r="K34" s="41">
        <v>134</v>
      </c>
      <c r="L34" s="41">
        <v>0.172</v>
      </c>
      <c r="M34" s="41">
        <v>0.08</v>
      </c>
      <c r="N34" s="41"/>
      <c r="O34" s="41">
        <v>8</v>
      </c>
      <c r="P34" s="41">
        <v>2.66</v>
      </c>
      <c r="Q34" s="22"/>
      <c r="R34" s="48">
        <v>78</v>
      </c>
      <c r="S34" s="57">
        <f>(E34*R34)/1000</f>
        <v>3.12</v>
      </c>
    </row>
    <row r="35" spans="2:19" ht="22.5" customHeight="1" thickBot="1">
      <c r="B35" s="1"/>
      <c r="C35" s="3"/>
      <c r="D35" s="175" t="s">
        <v>17</v>
      </c>
      <c r="E35" s="170">
        <v>5</v>
      </c>
      <c r="F35" s="170">
        <f>E35</f>
        <v>5</v>
      </c>
      <c r="G35" s="258"/>
      <c r="H35" s="41">
        <v>0.035</v>
      </c>
      <c r="I35" s="41">
        <v>3.9</v>
      </c>
      <c r="J35" s="41">
        <v>0.05</v>
      </c>
      <c r="K35" s="41">
        <v>35.45</v>
      </c>
      <c r="L35" s="41">
        <v>0.0075</v>
      </c>
      <c r="M35" s="41">
        <v>0.006</v>
      </c>
      <c r="N35" s="41"/>
      <c r="O35" s="41">
        <v>0.6</v>
      </c>
      <c r="P35" s="41">
        <v>0.01</v>
      </c>
      <c r="Q35" s="22"/>
      <c r="R35" s="48">
        <v>448.8</v>
      </c>
      <c r="S35" s="57">
        <f>(E35*R35)/1000</f>
        <v>2.244</v>
      </c>
    </row>
    <row r="36" spans="2:19" ht="22.5" customHeight="1" thickBot="1">
      <c r="B36" s="21"/>
      <c r="C36" s="7"/>
      <c r="D36" s="173" t="s">
        <v>97</v>
      </c>
      <c r="E36" s="172"/>
      <c r="F36" s="174"/>
      <c r="G36" s="8">
        <v>60</v>
      </c>
      <c r="H36" s="33">
        <f>H37+H38+H39+H40+H41+H42</f>
        <v>16.076</v>
      </c>
      <c r="I36" s="33">
        <f aca="true" t="shared" si="7" ref="I36:P36">I37+I38+I39+I40+I41+I42</f>
        <v>20.495</v>
      </c>
      <c r="J36" s="33">
        <f t="shared" si="7"/>
        <v>5.909000000000001</v>
      </c>
      <c r="K36" s="33">
        <f t="shared" si="7"/>
        <v>281.51</v>
      </c>
      <c r="L36" s="33">
        <f t="shared" si="7"/>
        <v>0.079</v>
      </c>
      <c r="M36" s="33">
        <f t="shared" si="7"/>
        <v>0.17400000000000002</v>
      </c>
      <c r="N36" s="33">
        <f t="shared" si="7"/>
        <v>0.001</v>
      </c>
      <c r="O36" s="33">
        <f t="shared" si="7"/>
        <v>17.04</v>
      </c>
      <c r="P36" s="33">
        <f t="shared" si="7"/>
        <v>2.1</v>
      </c>
      <c r="Q36" s="123" t="s">
        <v>190</v>
      </c>
      <c r="R36" s="43">
        <f>R37+R38+R39+R40+R41+R42</f>
        <v>926.89</v>
      </c>
      <c r="S36" s="43">
        <f>S37+S38+S39+S40+S41+S42</f>
        <v>22.6896</v>
      </c>
    </row>
    <row r="37" spans="2:19" ht="22.5" customHeight="1" thickBot="1">
      <c r="B37" s="1"/>
      <c r="C37" s="3"/>
      <c r="D37" s="175" t="s">
        <v>84</v>
      </c>
      <c r="E37" s="170">
        <v>75</v>
      </c>
      <c r="F37" s="176">
        <f>E37</f>
        <v>75</v>
      </c>
      <c r="G37" s="9"/>
      <c r="H37" s="41">
        <v>13.65</v>
      </c>
      <c r="I37" s="41">
        <v>13.8</v>
      </c>
      <c r="J37" s="41">
        <v>0.525</v>
      </c>
      <c r="K37" s="41">
        <v>180.75</v>
      </c>
      <c r="L37" s="41">
        <v>0.05</v>
      </c>
      <c r="M37" s="41">
        <v>0.11</v>
      </c>
      <c r="N37" s="41"/>
      <c r="O37" s="41">
        <v>12.75</v>
      </c>
      <c r="P37" s="41">
        <v>1.2</v>
      </c>
      <c r="Q37" s="22"/>
      <c r="R37" s="48">
        <v>162.5</v>
      </c>
      <c r="S37" s="57">
        <f aca="true" t="shared" si="8" ref="S37:S42">(E37*R37)/1000</f>
        <v>12.1875</v>
      </c>
    </row>
    <row r="38" spans="2:19" ht="22.5" customHeight="1" thickBot="1">
      <c r="B38" s="1"/>
      <c r="C38" s="3"/>
      <c r="D38" s="175" t="s">
        <v>98</v>
      </c>
      <c r="E38" s="251">
        <v>10</v>
      </c>
      <c r="F38" s="170">
        <v>10</v>
      </c>
      <c r="G38" s="9"/>
      <c r="H38" s="41">
        <v>0.93</v>
      </c>
      <c r="I38" s="41">
        <v>0.8</v>
      </c>
      <c r="J38" s="41"/>
      <c r="K38" s="41">
        <v>19.67</v>
      </c>
      <c r="L38" s="41">
        <v>0.002</v>
      </c>
      <c r="M38" s="41">
        <v>0.003</v>
      </c>
      <c r="N38" s="41"/>
      <c r="O38" s="41">
        <v>1.05</v>
      </c>
      <c r="P38" s="41">
        <v>0.45</v>
      </c>
      <c r="Q38" s="22"/>
      <c r="R38" s="48">
        <v>508</v>
      </c>
      <c r="S38" s="57">
        <f t="shared" si="8"/>
        <v>5.08</v>
      </c>
    </row>
    <row r="39" spans="2:19" ht="22.5" customHeight="1" thickBot="1">
      <c r="B39" s="1"/>
      <c r="C39" s="3"/>
      <c r="D39" s="175" t="s">
        <v>23</v>
      </c>
      <c r="E39" s="170">
        <v>10</v>
      </c>
      <c r="F39" s="176">
        <f>E39</f>
        <v>10</v>
      </c>
      <c r="G39" s="9"/>
      <c r="H39" s="41">
        <v>0.77</v>
      </c>
      <c r="I39" s="41">
        <v>0.3</v>
      </c>
      <c r="J39" s="41">
        <v>4.98</v>
      </c>
      <c r="K39" s="41">
        <v>26.2</v>
      </c>
      <c r="L39" s="41">
        <v>0.027</v>
      </c>
      <c r="M39" s="41">
        <v>0.003</v>
      </c>
      <c r="N39" s="41"/>
      <c r="O39" s="41">
        <v>2</v>
      </c>
      <c r="P39" s="41">
        <v>0.198</v>
      </c>
      <c r="Q39" s="22"/>
      <c r="R39" s="48">
        <v>111.61</v>
      </c>
      <c r="S39" s="57">
        <f t="shared" si="8"/>
        <v>1.1160999999999999</v>
      </c>
    </row>
    <row r="40" spans="2:19" ht="22.5" customHeight="1" thickBot="1">
      <c r="B40" s="1"/>
      <c r="C40" s="3"/>
      <c r="D40" s="175" t="s">
        <v>44</v>
      </c>
      <c r="E40" s="170">
        <v>0.5</v>
      </c>
      <c r="F40" s="176">
        <f>E40</f>
        <v>0.5</v>
      </c>
      <c r="G40" s="9"/>
      <c r="H40" s="41">
        <v>0.67</v>
      </c>
      <c r="I40" s="41">
        <v>0.6</v>
      </c>
      <c r="J40" s="41">
        <v>0.04</v>
      </c>
      <c r="K40" s="41">
        <v>8.3</v>
      </c>
      <c r="L40" s="41"/>
      <c r="M40" s="41">
        <v>0.03</v>
      </c>
      <c r="N40" s="41"/>
      <c r="O40" s="41"/>
      <c r="P40" s="41">
        <v>0.22</v>
      </c>
      <c r="Q40" s="22"/>
      <c r="R40" s="48">
        <v>6.78</v>
      </c>
      <c r="S40" s="57">
        <f>(E40*R40)</f>
        <v>3.39</v>
      </c>
    </row>
    <row r="41" spans="2:19" ht="22.5" customHeight="1" thickBot="1">
      <c r="B41" s="1"/>
      <c r="C41" s="3"/>
      <c r="D41" s="175" t="s">
        <v>64</v>
      </c>
      <c r="E41" s="170">
        <v>5</v>
      </c>
      <c r="F41" s="176">
        <v>4</v>
      </c>
      <c r="G41" s="9"/>
      <c r="H41" s="41">
        <v>0.056</v>
      </c>
      <c r="I41" s="41"/>
      <c r="J41" s="41">
        <v>0.364</v>
      </c>
      <c r="K41" s="41">
        <v>1.64</v>
      </c>
      <c r="L41" s="41"/>
      <c r="M41" s="41">
        <v>0.028</v>
      </c>
      <c r="N41" s="41">
        <v>0.001</v>
      </c>
      <c r="O41" s="41">
        <v>1.24</v>
      </c>
      <c r="P41" s="41">
        <v>0.032</v>
      </c>
      <c r="Q41" s="22"/>
      <c r="R41" s="48">
        <v>25</v>
      </c>
      <c r="S41" s="57">
        <f t="shared" si="8"/>
        <v>0.125</v>
      </c>
    </row>
    <row r="42" spans="2:19" ht="22.5" customHeight="1" thickBot="1">
      <c r="B42" s="1"/>
      <c r="C42" s="3"/>
      <c r="D42" s="175" t="s">
        <v>29</v>
      </c>
      <c r="E42" s="170">
        <v>7</v>
      </c>
      <c r="F42" s="176">
        <f>E42</f>
        <v>7</v>
      </c>
      <c r="G42" s="9"/>
      <c r="H42" s="41"/>
      <c r="I42" s="41">
        <v>4.995</v>
      </c>
      <c r="J42" s="41"/>
      <c r="K42" s="41">
        <v>44.95</v>
      </c>
      <c r="L42" s="41"/>
      <c r="M42" s="41"/>
      <c r="N42" s="41"/>
      <c r="O42" s="41"/>
      <c r="P42" s="41"/>
      <c r="Q42" s="22"/>
      <c r="R42" s="48">
        <v>113</v>
      </c>
      <c r="S42" s="57">
        <f t="shared" si="8"/>
        <v>0.791</v>
      </c>
    </row>
    <row r="43" spans="2:19" ht="22.5" customHeight="1" thickBot="1">
      <c r="B43" s="21"/>
      <c r="C43" s="36"/>
      <c r="D43" s="227" t="s">
        <v>106</v>
      </c>
      <c r="E43" s="172"/>
      <c r="F43" s="172"/>
      <c r="G43" s="8">
        <v>50</v>
      </c>
      <c r="H43" s="33">
        <f>H44+H45+H46</f>
        <v>0.497</v>
      </c>
      <c r="I43" s="33">
        <f aca="true" t="shared" si="9" ref="I43:P43">I44+I45+I46</f>
        <v>3.939</v>
      </c>
      <c r="J43" s="33">
        <f t="shared" si="9"/>
        <v>2.6499999999999995</v>
      </c>
      <c r="K43" s="33">
        <f t="shared" si="9"/>
        <v>53.540000000000006</v>
      </c>
      <c r="L43" s="33">
        <f t="shared" si="9"/>
        <v>0.014499999999999999</v>
      </c>
      <c r="M43" s="33">
        <f t="shared" si="9"/>
        <v>0.0131</v>
      </c>
      <c r="N43" s="33">
        <f t="shared" si="9"/>
        <v>0</v>
      </c>
      <c r="O43" s="33">
        <f t="shared" si="9"/>
        <v>1.7400000000000002</v>
      </c>
      <c r="P43" s="33">
        <f t="shared" si="9"/>
        <v>0.115</v>
      </c>
      <c r="Q43" s="123" t="s">
        <v>196</v>
      </c>
      <c r="R43" s="43">
        <f>R44+R45+R46</f>
        <v>595.8</v>
      </c>
      <c r="S43" s="43">
        <f>S44+S45+S46</f>
        <v>2.979</v>
      </c>
    </row>
    <row r="44" spans="2:19" ht="22.5" customHeight="1" thickBot="1">
      <c r="B44" s="28"/>
      <c r="C44" s="29"/>
      <c r="D44" s="175" t="s">
        <v>38</v>
      </c>
      <c r="E44" s="251">
        <v>5</v>
      </c>
      <c r="F44" s="170">
        <f>E44</f>
        <v>5</v>
      </c>
      <c r="G44" s="9"/>
      <c r="H44" s="41">
        <v>0.144</v>
      </c>
      <c r="I44" s="41"/>
      <c r="J44" s="41">
        <v>0.57</v>
      </c>
      <c r="K44" s="41">
        <v>2.825</v>
      </c>
      <c r="L44" s="41"/>
      <c r="M44" s="41">
        <v>0.0051</v>
      </c>
      <c r="N44" s="41"/>
      <c r="O44" s="41">
        <v>0.6</v>
      </c>
      <c r="P44" s="41">
        <v>0.069</v>
      </c>
      <c r="Q44" s="22"/>
      <c r="R44" s="48">
        <v>109</v>
      </c>
      <c r="S44" s="70">
        <f>(E44*R44)/1000</f>
        <v>0.545</v>
      </c>
    </row>
    <row r="45" spans="2:19" ht="22.5" customHeight="1" thickBot="1">
      <c r="B45" s="28"/>
      <c r="C45" s="29"/>
      <c r="D45" s="175" t="s">
        <v>107</v>
      </c>
      <c r="E45" s="255">
        <v>5</v>
      </c>
      <c r="F45" s="180">
        <v>5</v>
      </c>
      <c r="G45" s="17"/>
      <c r="H45" s="53">
        <v>0.318</v>
      </c>
      <c r="I45" s="53">
        <v>0.039</v>
      </c>
      <c r="J45" s="53">
        <v>2.03</v>
      </c>
      <c r="K45" s="53">
        <v>15.265</v>
      </c>
      <c r="L45" s="53">
        <v>0.007</v>
      </c>
      <c r="M45" s="53">
        <v>0.002</v>
      </c>
      <c r="N45" s="53"/>
      <c r="O45" s="53">
        <v>0.54</v>
      </c>
      <c r="P45" s="53">
        <v>0.036</v>
      </c>
      <c r="Q45" s="22"/>
      <c r="R45" s="48">
        <v>38</v>
      </c>
      <c r="S45" s="70">
        <f>(E45*R45)/1000</f>
        <v>0.19</v>
      </c>
    </row>
    <row r="46" spans="2:19" ht="22.5" customHeight="1" thickBot="1">
      <c r="B46" s="28"/>
      <c r="C46" s="29"/>
      <c r="D46" s="175" t="s">
        <v>17</v>
      </c>
      <c r="E46" s="170">
        <v>5</v>
      </c>
      <c r="F46" s="170">
        <f>E46</f>
        <v>5</v>
      </c>
      <c r="G46" s="258"/>
      <c r="H46" s="41">
        <v>0.035</v>
      </c>
      <c r="I46" s="41">
        <v>3.9</v>
      </c>
      <c r="J46" s="41">
        <v>0.05</v>
      </c>
      <c r="K46" s="41">
        <v>35.45</v>
      </c>
      <c r="L46" s="41">
        <v>0.0075</v>
      </c>
      <c r="M46" s="41">
        <v>0.006</v>
      </c>
      <c r="N46" s="41"/>
      <c r="O46" s="41">
        <v>0.6</v>
      </c>
      <c r="P46" s="41">
        <v>0.01</v>
      </c>
      <c r="Q46" s="22"/>
      <c r="R46" s="48">
        <v>448.8</v>
      </c>
      <c r="S46" s="70">
        <f>(E46*R46)/1000</f>
        <v>2.244</v>
      </c>
    </row>
    <row r="47" spans="1:19" s="4" customFormat="1" ht="22.5" customHeight="1" thickBot="1">
      <c r="A47" s="72"/>
      <c r="B47" s="21"/>
      <c r="C47" s="7"/>
      <c r="D47" s="227" t="s">
        <v>39</v>
      </c>
      <c r="E47" s="172"/>
      <c r="F47" s="172"/>
      <c r="G47" s="8">
        <v>200</v>
      </c>
      <c r="H47" s="33">
        <f aca="true" t="shared" si="10" ref="H47:P47">H48+H49</f>
        <v>0.048</v>
      </c>
      <c r="I47" s="33">
        <f t="shared" si="10"/>
        <v>0.016</v>
      </c>
      <c r="J47" s="33">
        <f t="shared" si="10"/>
        <v>16.17</v>
      </c>
      <c r="K47" s="33">
        <f t="shared" si="10"/>
        <v>62.050000000000004</v>
      </c>
      <c r="L47" s="33">
        <f t="shared" si="10"/>
        <v>0</v>
      </c>
      <c r="M47" s="33">
        <f t="shared" si="10"/>
        <v>0.032</v>
      </c>
      <c r="N47" s="33">
        <f t="shared" si="10"/>
        <v>0.032</v>
      </c>
      <c r="O47" s="33">
        <f t="shared" si="10"/>
        <v>6.7</v>
      </c>
      <c r="P47" s="33">
        <f t="shared" si="10"/>
        <v>0.285</v>
      </c>
      <c r="Q47" s="123" t="s">
        <v>160</v>
      </c>
      <c r="R47" s="43">
        <f>R48+R49</f>
        <v>248</v>
      </c>
      <c r="S47" s="43">
        <f>S48+S49</f>
        <v>2.425</v>
      </c>
    </row>
    <row r="48" spans="2:19" ht="22.5" customHeight="1" thickBot="1">
      <c r="B48" s="1"/>
      <c r="C48" s="3"/>
      <c r="D48" s="186" t="s">
        <v>40</v>
      </c>
      <c r="E48" s="170">
        <v>8</v>
      </c>
      <c r="F48" s="178">
        <f>E48</f>
        <v>8</v>
      </c>
      <c r="G48" s="9"/>
      <c r="H48" s="41">
        <v>0.048</v>
      </c>
      <c r="I48" s="41">
        <v>0.016</v>
      </c>
      <c r="J48" s="41">
        <v>1.2</v>
      </c>
      <c r="K48" s="41">
        <v>5.2</v>
      </c>
      <c r="L48" s="41"/>
      <c r="M48" s="41">
        <v>0.032</v>
      </c>
      <c r="N48" s="41">
        <v>0.032</v>
      </c>
      <c r="O48" s="41">
        <v>6.4</v>
      </c>
      <c r="P48" s="41">
        <v>0.24</v>
      </c>
      <c r="Q48" s="120"/>
      <c r="R48" s="44">
        <v>185</v>
      </c>
      <c r="S48" s="70">
        <f>(E48*R48)/1000</f>
        <v>1.48</v>
      </c>
    </row>
    <row r="49" spans="2:19" ht="22.5" customHeight="1" thickBot="1">
      <c r="B49" s="1"/>
      <c r="C49" s="3"/>
      <c r="D49" s="186" t="s">
        <v>21</v>
      </c>
      <c r="E49" s="170">
        <v>15</v>
      </c>
      <c r="F49" s="170">
        <f>E49</f>
        <v>15</v>
      </c>
      <c r="G49" s="258"/>
      <c r="H49" s="42"/>
      <c r="I49" s="42"/>
      <c r="J49" s="41">
        <v>14.97</v>
      </c>
      <c r="K49" s="41">
        <v>56.85</v>
      </c>
      <c r="L49" s="41"/>
      <c r="M49" s="41"/>
      <c r="N49" s="41"/>
      <c r="O49" s="41">
        <v>0.3</v>
      </c>
      <c r="P49" s="41">
        <v>0.045</v>
      </c>
      <c r="Q49" s="121"/>
      <c r="R49" s="44">
        <v>63</v>
      </c>
      <c r="S49" s="70">
        <f>(E49*R49)/1000</f>
        <v>0.945</v>
      </c>
    </row>
    <row r="50" spans="1:19" s="4" customFormat="1" ht="22.5" customHeight="1" thickBot="1">
      <c r="A50" s="72"/>
      <c r="B50" s="21"/>
      <c r="C50" s="7"/>
      <c r="D50" s="185" t="s">
        <v>41</v>
      </c>
      <c r="E50" s="172">
        <v>40</v>
      </c>
      <c r="F50" s="172">
        <f>E50</f>
        <v>40</v>
      </c>
      <c r="G50" s="8">
        <v>40</v>
      </c>
      <c r="H50" s="33">
        <v>2.64</v>
      </c>
      <c r="I50" s="33">
        <v>0.48</v>
      </c>
      <c r="J50" s="33">
        <v>13.6</v>
      </c>
      <c r="K50" s="33">
        <v>72.4</v>
      </c>
      <c r="L50" s="33">
        <v>0.07</v>
      </c>
      <c r="M50" s="33">
        <v>0.03</v>
      </c>
      <c r="N50" s="33"/>
      <c r="O50" s="33">
        <v>14</v>
      </c>
      <c r="P50" s="33">
        <v>1.5</v>
      </c>
      <c r="Q50" s="119" t="s">
        <v>162</v>
      </c>
      <c r="R50" s="45">
        <v>60.23</v>
      </c>
      <c r="S50" s="71">
        <f>(E50*R50)/1000</f>
        <v>2.4092</v>
      </c>
    </row>
    <row r="51" spans="1:19" s="4" customFormat="1" ht="22.5" customHeight="1" thickBot="1">
      <c r="A51" s="72"/>
      <c r="B51" s="21"/>
      <c r="C51" s="5" t="s">
        <v>42</v>
      </c>
      <c r="D51" s="173" t="s">
        <v>230</v>
      </c>
      <c r="E51" s="172"/>
      <c r="F51" s="172"/>
      <c r="G51" s="8">
        <v>39</v>
      </c>
      <c r="H51" s="33">
        <f>H52+H53+H54+H55+H56+H57</f>
        <v>11.67</v>
      </c>
      <c r="I51" s="33">
        <f>I52+I53+I54+I55+I56+I57</f>
        <v>19.92</v>
      </c>
      <c r="J51" s="33">
        <f>J52+J53+J54+J55+J56+J57</f>
        <v>22.64</v>
      </c>
      <c r="K51" s="33">
        <f aca="true" t="shared" si="11" ref="K51:P51">K52+K53+K54+K55+K56+K57</f>
        <v>303.38</v>
      </c>
      <c r="L51" s="33">
        <f t="shared" si="11"/>
        <v>0.136</v>
      </c>
      <c r="M51" s="33">
        <f t="shared" si="11"/>
        <v>0.332</v>
      </c>
      <c r="N51" s="33">
        <f t="shared" si="11"/>
        <v>0.75</v>
      </c>
      <c r="O51" s="33">
        <f t="shared" si="11"/>
        <v>165.6</v>
      </c>
      <c r="P51" s="33">
        <f t="shared" si="11"/>
        <v>2.039</v>
      </c>
      <c r="Q51" s="123" t="s">
        <v>231</v>
      </c>
      <c r="R51" s="43">
        <f>R52+R53+R54+R55+R56+R57</f>
        <v>912.14</v>
      </c>
      <c r="S51" s="43">
        <f>S52+S53+S54+S55+S56+S57</f>
        <v>14.360800000000001</v>
      </c>
    </row>
    <row r="52" spans="2:19" ht="22.5" customHeight="1" thickBot="1">
      <c r="B52" s="1"/>
      <c r="C52" s="3"/>
      <c r="D52" s="169" t="s">
        <v>23</v>
      </c>
      <c r="E52" s="170">
        <v>30</v>
      </c>
      <c r="F52" s="170">
        <v>30</v>
      </c>
      <c r="G52" s="258"/>
      <c r="H52" s="41">
        <v>2.31</v>
      </c>
      <c r="I52" s="41">
        <v>0.9</v>
      </c>
      <c r="J52" s="41">
        <v>14.94</v>
      </c>
      <c r="K52" s="41">
        <v>78.6</v>
      </c>
      <c r="L52" s="41">
        <v>0.081</v>
      </c>
      <c r="M52" s="41">
        <v>0.009</v>
      </c>
      <c r="N52" s="41"/>
      <c r="O52" s="41">
        <v>6</v>
      </c>
      <c r="P52" s="41">
        <v>0.59</v>
      </c>
      <c r="Q52" s="22"/>
      <c r="R52" s="48">
        <v>111.61</v>
      </c>
      <c r="S52" s="70">
        <f aca="true" t="shared" si="12" ref="S52:S57">(E52*R52)/1000</f>
        <v>3.3483</v>
      </c>
    </row>
    <row r="53" spans="2:19" ht="22.5" customHeight="1" thickBot="1">
      <c r="B53" s="1"/>
      <c r="C53" s="3"/>
      <c r="D53" s="169" t="s">
        <v>110</v>
      </c>
      <c r="E53" s="251">
        <v>10</v>
      </c>
      <c r="F53" s="170">
        <v>10</v>
      </c>
      <c r="G53" s="258"/>
      <c r="H53" s="41">
        <v>1.61</v>
      </c>
      <c r="I53" s="41">
        <v>2.03</v>
      </c>
      <c r="J53" s="41"/>
      <c r="K53" s="41">
        <v>32.09</v>
      </c>
      <c r="L53" s="41"/>
      <c r="M53" s="41">
        <v>0.028</v>
      </c>
      <c r="N53" s="41"/>
      <c r="O53" s="41">
        <v>70</v>
      </c>
      <c r="P53" s="41">
        <v>0.084</v>
      </c>
      <c r="Q53" s="22"/>
      <c r="R53" s="48">
        <v>553</v>
      </c>
      <c r="S53" s="70">
        <f t="shared" si="12"/>
        <v>5.53</v>
      </c>
    </row>
    <row r="54" spans="2:19" ht="22.5" customHeight="1" thickBot="1">
      <c r="B54" s="1"/>
      <c r="C54" s="3"/>
      <c r="D54" s="169" t="s">
        <v>44</v>
      </c>
      <c r="E54" s="187" t="s">
        <v>54</v>
      </c>
      <c r="F54" s="170">
        <v>0.5</v>
      </c>
      <c r="G54" s="258"/>
      <c r="H54" s="41">
        <v>6.35</v>
      </c>
      <c r="I54" s="41">
        <v>5.75</v>
      </c>
      <c r="J54" s="41">
        <v>0.35</v>
      </c>
      <c r="K54" s="41">
        <v>78.5</v>
      </c>
      <c r="L54" s="41">
        <v>0.035</v>
      </c>
      <c r="M54" s="41">
        <v>0.22</v>
      </c>
      <c r="N54" s="41"/>
      <c r="O54" s="41">
        <v>27.5</v>
      </c>
      <c r="P54" s="41">
        <v>1.25</v>
      </c>
      <c r="Q54" s="22"/>
      <c r="R54" s="48">
        <v>6.78</v>
      </c>
      <c r="S54" s="70">
        <f>(E54*R54)</f>
        <v>3.39</v>
      </c>
    </row>
    <row r="55" spans="2:19" ht="22.5" customHeight="1" thickBot="1">
      <c r="B55" s="1"/>
      <c r="C55" s="3"/>
      <c r="D55" s="189" t="s">
        <v>36</v>
      </c>
      <c r="E55" s="256">
        <v>10</v>
      </c>
      <c r="F55" s="180">
        <f>E55</f>
        <v>10</v>
      </c>
      <c r="G55" s="17"/>
      <c r="H55" s="53">
        <v>1.4</v>
      </c>
      <c r="I55" s="53">
        <v>1.25</v>
      </c>
      <c r="J55" s="53">
        <v>2.35</v>
      </c>
      <c r="K55" s="53">
        <v>5.34</v>
      </c>
      <c r="L55" s="53">
        <v>0.02</v>
      </c>
      <c r="M55" s="53">
        <v>0.075</v>
      </c>
      <c r="N55" s="53">
        <v>0.75</v>
      </c>
      <c r="O55" s="53">
        <v>62</v>
      </c>
      <c r="P55" s="53">
        <v>0.1</v>
      </c>
      <c r="Q55" s="22"/>
      <c r="R55" s="48">
        <v>64.75</v>
      </c>
      <c r="S55" s="70">
        <f t="shared" si="12"/>
        <v>0.6475</v>
      </c>
    </row>
    <row r="56" spans="2:19" ht="22.5" customHeight="1" thickBot="1">
      <c r="B56" s="1"/>
      <c r="C56" s="3"/>
      <c r="D56" s="169" t="s">
        <v>18</v>
      </c>
      <c r="E56" s="170">
        <v>5</v>
      </c>
      <c r="F56" s="170">
        <v>5</v>
      </c>
      <c r="G56" s="258"/>
      <c r="H56" s="41"/>
      <c r="I56" s="41"/>
      <c r="J56" s="41">
        <v>5</v>
      </c>
      <c r="K56" s="41">
        <v>18.95</v>
      </c>
      <c r="L56" s="41"/>
      <c r="M56" s="41"/>
      <c r="N56" s="41"/>
      <c r="O56" s="41">
        <v>0.1</v>
      </c>
      <c r="P56" s="41">
        <v>0.015</v>
      </c>
      <c r="Q56" s="22"/>
      <c r="R56" s="48">
        <v>63</v>
      </c>
      <c r="S56" s="70">
        <f t="shared" si="12"/>
        <v>0.315</v>
      </c>
    </row>
    <row r="57" spans="2:19" ht="22.5" customHeight="1" thickBot="1">
      <c r="B57" s="1"/>
      <c r="C57" s="3"/>
      <c r="D57" s="169" t="s">
        <v>29</v>
      </c>
      <c r="E57" s="170">
        <v>10</v>
      </c>
      <c r="F57" s="170">
        <f>E57</f>
        <v>10</v>
      </c>
      <c r="G57" s="9"/>
      <c r="H57" s="41"/>
      <c r="I57" s="41">
        <v>9.99</v>
      </c>
      <c r="J57" s="41"/>
      <c r="K57" s="41">
        <v>89.9</v>
      </c>
      <c r="L57" s="41"/>
      <c r="M57" s="41"/>
      <c r="N57" s="41"/>
      <c r="O57" s="41"/>
      <c r="P57" s="41"/>
      <c r="Q57" s="22"/>
      <c r="R57" s="48">
        <v>113</v>
      </c>
      <c r="S57" s="70">
        <f t="shared" si="12"/>
        <v>1.13</v>
      </c>
    </row>
    <row r="58" spans="1:19" s="4" customFormat="1" ht="22.5" customHeight="1" thickBot="1">
      <c r="A58" s="72"/>
      <c r="B58" s="21"/>
      <c r="C58" s="7"/>
      <c r="D58" s="173" t="s">
        <v>252</v>
      </c>
      <c r="E58" s="172"/>
      <c r="F58" s="172"/>
      <c r="G58" s="8">
        <v>200</v>
      </c>
      <c r="H58" s="33">
        <f aca="true" t="shared" si="13" ref="H58:O58">H59+H60</f>
        <v>0</v>
      </c>
      <c r="I58" s="33">
        <f t="shared" si="13"/>
        <v>0</v>
      </c>
      <c r="J58" s="33">
        <f t="shared" si="13"/>
        <v>14.97</v>
      </c>
      <c r="K58" s="33">
        <f t="shared" si="13"/>
        <v>56.85</v>
      </c>
      <c r="L58" s="33">
        <f t="shared" si="13"/>
        <v>0</v>
      </c>
      <c r="M58" s="33">
        <f t="shared" si="13"/>
        <v>0</v>
      </c>
      <c r="N58" s="33">
        <f t="shared" si="13"/>
        <v>0</v>
      </c>
      <c r="O58" s="33">
        <f t="shared" si="13"/>
        <v>0.3</v>
      </c>
      <c r="P58" s="33">
        <f>P59+P60</f>
        <v>0.045</v>
      </c>
      <c r="Q58" s="123" t="s">
        <v>186</v>
      </c>
      <c r="R58" s="43">
        <f>R59+R60</f>
        <v>382</v>
      </c>
      <c r="S58" s="61">
        <f>S59+S60</f>
        <v>1.264</v>
      </c>
    </row>
    <row r="59" spans="2:19" ht="22.5" customHeight="1" thickBot="1">
      <c r="B59" s="1"/>
      <c r="C59" s="3"/>
      <c r="D59" s="175" t="s">
        <v>93</v>
      </c>
      <c r="E59" s="170">
        <v>1</v>
      </c>
      <c r="F59" s="170">
        <v>1</v>
      </c>
      <c r="G59" s="258"/>
      <c r="H59" s="41"/>
      <c r="I59" s="41"/>
      <c r="J59" s="41"/>
      <c r="K59" s="41"/>
      <c r="L59" s="41"/>
      <c r="M59" s="41"/>
      <c r="N59" s="41"/>
      <c r="O59" s="41"/>
      <c r="P59" s="41"/>
      <c r="Q59" s="22"/>
      <c r="R59" s="48">
        <v>319</v>
      </c>
      <c r="S59" s="70">
        <f>(E59*R59)/1000</f>
        <v>0.319</v>
      </c>
    </row>
    <row r="60" spans="2:19" ht="22.5" customHeight="1" thickBot="1">
      <c r="B60" s="1"/>
      <c r="C60" s="3"/>
      <c r="D60" s="175" t="s">
        <v>21</v>
      </c>
      <c r="E60" s="170">
        <v>15</v>
      </c>
      <c r="F60" s="170">
        <f>E60</f>
        <v>15</v>
      </c>
      <c r="G60" s="258"/>
      <c r="H60" s="41"/>
      <c r="I60" s="41"/>
      <c r="J60" s="41">
        <v>14.97</v>
      </c>
      <c r="K60" s="41">
        <v>56.85</v>
      </c>
      <c r="L60" s="41"/>
      <c r="M60" s="41"/>
      <c r="N60" s="41"/>
      <c r="O60" s="41">
        <v>0.3</v>
      </c>
      <c r="P60" s="41">
        <v>0.045</v>
      </c>
      <c r="Q60" s="22"/>
      <c r="R60" s="48">
        <v>63</v>
      </c>
      <c r="S60" s="70">
        <f>(E60*R60)/1000</f>
        <v>0.945</v>
      </c>
    </row>
    <row r="61" spans="2:19" ht="22.5" customHeight="1" thickBot="1">
      <c r="B61" s="12"/>
      <c r="C61" s="2"/>
      <c r="D61" s="2" t="s">
        <v>48</v>
      </c>
      <c r="E61" s="160"/>
      <c r="F61" s="160"/>
      <c r="G61" s="160"/>
      <c r="H61" s="46">
        <f aca="true" t="shared" si="14" ref="H61:S61">H58+H51+H50+H47+H33+H24+H21+H20+H17+H13+H9+H43+H36</f>
        <v>50.083</v>
      </c>
      <c r="I61" s="46">
        <f t="shared" si="14"/>
        <v>66.141</v>
      </c>
      <c r="J61" s="46">
        <f t="shared" si="14"/>
        <v>193.31099999999998</v>
      </c>
      <c r="K61" s="46">
        <f t="shared" si="14"/>
        <v>1674.7749999999999</v>
      </c>
      <c r="L61" s="46">
        <f t="shared" si="14"/>
        <v>1.3219999999999998</v>
      </c>
      <c r="M61" s="46">
        <f t="shared" si="14"/>
        <v>0.8955000000000001</v>
      </c>
      <c r="N61" s="46">
        <f t="shared" si="14"/>
        <v>25.303</v>
      </c>
      <c r="O61" s="46">
        <f t="shared" si="14"/>
        <v>264.1</v>
      </c>
      <c r="P61" s="46">
        <f t="shared" si="14"/>
        <v>11.063</v>
      </c>
      <c r="Q61" s="46">
        <f t="shared" si="14"/>
        <v>670</v>
      </c>
      <c r="R61" s="46">
        <f t="shared" si="14"/>
        <v>7558.570000000001</v>
      </c>
      <c r="S61" s="46">
        <f t="shared" si="14"/>
        <v>100.8479</v>
      </c>
    </row>
    <row r="65" ht="15" thickBot="1"/>
    <row r="66" spans="2:19" ht="31.5" customHeight="1" thickBot="1">
      <c r="B66" s="268" t="s">
        <v>1</v>
      </c>
      <c r="C66" s="268" t="s">
        <v>55</v>
      </c>
      <c r="D66" s="268" t="s">
        <v>56</v>
      </c>
      <c r="E66" s="268" t="s">
        <v>2</v>
      </c>
      <c r="F66" s="268" t="s">
        <v>3</v>
      </c>
      <c r="G66" s="268" t="s">
        <v>51</v>
      </c>
      <c r="H66" s="271" t="s">
        <v>4</v>
      </c>
      <c r="I66" s="292"/>
      <c r="J66" s="283"/>
      <c r="K66" s="268" t="s">
        <v>94</v>
      </c>
      <c r="L66" s="271" t="s">
        <v>53</v>
      </c>
      <c r="M66" s="292"/>
      <c r="N66" s="283"/>
      <c r="O66" s="271" t="s">
        <v>95</v>
      </c>
      <c r="P66" s="283"/>
      <c r="Q66" s="280" t="s">
        <v>155</v>
      </c>
      <c r="R66" s="296" t="s">
        <v>5</v>
      </c>
      <c r="S66" s="301" t="s">
        <v>50</v>
      </c>
    </row>
    <row r="67" spans="2:19" ht="15" customHeight="1" thickBot="1">
      <c r="B67" s="290"/>
      <c r="C67" s="290"/>
      <c r="D67" s="290"/>
      <c r="E67" s="290"/>
      <c r="F67" s="290"/>
      <c r="G67" s="269"/>
      <c r="H67" s="284"/>
      <c r="I67" s="293"/>
      <c r="J67" s="285"/>
      <c r="K67" s="269"/>
      <c r="L67" s="284"/>
      <c r="M67" s="293"/>
      <c r="N67" s="285"/>
      <c r="O67" s="284"/>
      <c r="P67" s="285"/>
      <c r="Q67" s="281"/>
      <c r="R67" s="299"/>
      <c r="S67" s="301"/>
    </row>
    <row r="68" spans="2:19" ht="15" customHeight="1" thickBot="1">
      <c r="B68" s="290"/>
      <c r="C68" s="290"/>
      <c r="D68" s="290"/>
      <c r="E68" s="290"/>
      <c r="F68" s="290"/>
      <c r="G68" s="269"/>
      <c r="H68" s="284"/>
      <c r="I68" s="293"/>
      <c r="J68" s="285"/>
      <c r="K68" s="269"/>
      <c r="L68" s="284"/>
      <c r="M68" s="293"/>
      <c r="N68" s="285"/>
      <c r="O68" s="284"/>
      <c r="P68" s="285"/>
      <c r="Q68" s="281"/>
      <c r="R68" s="299"/>
      <c r="S68" s="301"/>
    </row>
    <row r="69" spans="2:19" ht="15" customHeight="1" thickBot="1">
      <c r="B69" s="290"/>
      <c r="C69" s="290"/>
      <c r="D69" s="290"/>
      <c r="E69" s="290"/>
      <c r="F69" s="290"/>
      <c r="G69" s="269"/>
      <c r="H69" s="284"/>
      <c r="I69" s="293"/>
      <c r="J69" s="285"/>
      <c r="K69" s="269"/>
      <c r="L69" s="284"/>
      <c r="M69" s="293"/>
      <c r="N69" s="285"/>
      <c r="O69" s="284"/>
      <c r="P69" s="285"/>
      <c r="Q69" s="281"/>
      <c r="R69" s="299"/>
      <c r="S69" s="301"/>
    </row>
    <row r="70" spans="2:19" ht="21.75" customHeight="1" thickBot="1">
      <c r="B70" s="291"/>
      <c r="C70" s="291"/>
      <c r="D70" s="291"/>
      <c r="E70" s="291"/>
      <c r="F70" s="291"/>
      <c r="G70" s="270"/>
      <c r="H70" s="286"/>
      <c r="I70" s="294"/>
      <c r="J70" s="287"/>
      <c r="K70" s="270"/>
      <c r="L70" s="286"/>
      <c r="M70" s="294"/>
      <c r="N70" s="287"/>
      <c r="O70" s="286"/>
      <c r="P70" s="287"/>
      <c r="Q70" s="282"/>
      <c r="R70" s="300"/>
      <c r="S70" s="301"/>
    </row>
    <row r="71" spans="2:19" ht="15.75" thickBot="1">
      <c r="B71" s="158"/>
      <c r="C71" s="160"/>
      <c r="D71" s="160"/>
      <c r="E71" s="160"/>
      <c r="F71" s="160"/>
      <c r="G71" s="160"/>
      <c r="H71" s="160" t="s">
        <v>6</v>
      </c>
      <c r="I71" s="160" t="s">
        <v>7</v>
      </c>
      <c r="J71" s="160" t="s">
        <v>8</v>
      </c>
      <c r="K71" s="160"/>
      <c r="L71" s="160" t="s">
        <v>9</v>
      </c>
      <c r="M71" s="160" t="s">
        <v>10</v>
      </c>
      <c r="N71" s="160" t="s">
        <v>11</v>
      </c>
      <c r="O71" s="160" t="s">
        <v>12</v>
      </c>
      <c r="P71" s="160" t="s">
        <v>13</v>
      </c>
      <c r="Q71" s="118"/>
      <c r="R71" s="100"/>
      <c r="S71" s="101"/>
    </row>
    <row r="72" spans="2:19" ht="23.25" customHeight="1" thickBot="1">
      <c r="B72" s="21"/>
      <c r="C72" s="18" t="s">
        <v>49</v>
      </c>
      <c r="D72" s="167" t="s">
        <v>70</v>
      </c>
      <c r="E72" s="179"/>
      <c r="F72" s="179"/>
      <c r="G72" s="30">
        <v>50</v>
      </c>
      <c r="H72" s="33">
        <f>H73+H74+H76</f>
        <v>7.818</v>
      </c>
      <c r="I72" s="33">
        <f aca="true" t="shared" si="15" ref="I72:P72">I73+I74+I76</f>
        <v>6.789</v>
      </c>
      <c r="J72" s="33">
        <f t="shared" si="15"/>
        <v>4.71</v>
      </c>
      <c r="K72" s="33">
        <f>SUM(K73:K76)</f>
        <v>64.876</v>
      </c>
      <c r="L72" s="33">
        <f t="shared" si="15"/>
        <v>0.060000000000000005</v>
      </c>
      <c r="M72" s="33">
        <f t="shared" si="15"/>
        <v>0.277</v>
      </c>
      <c r="N72" s="33">
        <f t="shared" si="15"/>
        <v>0.75</v>
      </c>
      <c r="O72" s="33">
        <f t="shared" si="15"/>
        <v>88.94000000000001</v>
      </c>
      <c r="P72" s="33">
        <f t="shared" si="15"/>
        <v>1.336</v>
      </c>
      <c r="Q72" s="123" t="s">
        <v>178</v>
      </c>
      <c r="R72" s="43">
        <f>R73+R74+R76</f>
        <v>109.53</v>
      </c>
      <c r="S72" s="55">
        <f>SUM(S73:S76)</f>
        <v>4.339499999999999</v>
      </c>
    </row>
    <row r="73" spans="2:19" ht="23.25" customHeight="1" thickBot="1">
      <c r="B73" s="1"/>
      <c r="C73" s="10"/>
      <c r="D73" s="189" t="s">
        <v>44</v>
      </c>
      <c r="E73" s="255">
        <v>0.5</v>
      </c>
      <c r="F73" s="180">
        <f>E73</f>
        <v>0.5</v>
      </c>
      <c r="G73" s="17"/>
      <c r="H73" s="64">
        <v>6.1</v>
      </c>
      <c r="I73" s="64">
        <v>5.5</v>
      </c>
      <c r="J73" s="64">
        <v>0.33</v>
      </c>
      <c r="K73" s="64">
        <v>39.25</v>
      </c>
      <c r="L73" s="64">
        <v>0.033</v>
      </c>
      <c r="M73" s="64">
        <v>0.2</v>
      </c>
      <c r="N73" s="64"/>
      <c r="O73" s="64">
        <v>26.4</v>
      </c>
      <c r="P73" s="64">
        <v>1.2</v>
      </c>
      <c r="Q73" s="22"/>
      <c r="R73" s="49">
        <v>6.78</v>
      </c>
      <c r="S73" s="57">
        <f>(E73*R73)</f>
        <v>3.39</v>
      </c>
    </row>
    <row r="74" spans="2:19" ht="23.25" customHeight="1" thickBot="1">
      <c r="B74" s="1"/>
      <c r="C74" s="10"/>
      <c r="D74" s="189" t="s">
        <v>36</v>
      </c>
      <c r="E74" s="256">
        <v>10</v>
      </c>
      <c r="F74" s="180">
        <f>E74</f>
        <v>10</v>
      </c>
      <c r="G74" s="17"/>
      <c r="H74" s="53">
        <v>1.4</v>
      </c>
      <c r="I74" s="53">
        <v>1.25</v>
      </c>
      <c r="J74" s="53">
        <v>2.35</v>
      </c>
      <c r="K74" s="53">
        <v>5.34</v>
      </c>
      <c r="L74" s="53">
        <v>0.02</v>
      </c>
      <c r="M74" s="53">
        <v>0.075</v>
      </c>
      <c r="N74" s="53">
        <v>0.75</v>
      </c>
      <c r="O74" s="53">
        <v>62</v>
      </c>
      <c r="P74" s="53">
        <v>0.1</v>
      </c>
      <c r="Q74" s="22"/>
      <c r="R74" s="51">
        <v>64.75</v>
      </c>
      <c r="S74" s="57">
        <f>(E74*R74)/1000</f>
        <v>0.6475</v>
      </c>
    </row>
    <row r="75" spans="2:19" ht="23.25" customHeight="1" thickBot="1">
      <c r="B75" s="1"/>
      <c r="C75" s="10"/>
      <c r="D75" s="169" t="s">
        <v>17</v>
      </c>
      <c r="E75" s="170">
        <v>2</v>
      </c>
      <c r="F75" s="170">
        <v>2</v>
      </c>
      <c r="G75" s="258"/>
      <c r="H75" s="41">
        <v>0.014</v>
      </c>
      <c r="I75" s="41">
        <v>1.56</v>
      </c>
      <c r="J75" s="41">
        <v>0.02</v>
      </c>
      <c r="K75" s="41">
        <v>14.18</v>
      </c>
      <c r="L75" s="41">
        <v>0.003</v>
      </c>
      <c r="M75" s="41">
        <v>0.0024</v>
      </c>
      <c r="N75" s="41"/>
      <c r="O75" s="41">
        <v>0.24</v>
      </c>
      <c r="P75" s="41">
        <v>0.004</v>
      </c>
      <c r="Q75" s="22"/>
      <c r="R75" s="48">
        <v>113</v>
      </c>
      <c r="S75" s="57">
        <f>(E75*R75)/1000</f>
        <v>0.226</v>
      </c>
    </row>
    <row r="76" spans="2:19" ht="23.25" customHeight="1" thickBot="1">
      <c r="B76" s="1"/>
      <c r="C76" s="10"/>
      <c r="D76" s="169" t="s">
        <v>43</v>
      </c>
      <c r="E76" s="256">
        <v>2</v>
      </c>
      <c r="F76" s="180">
        <f>E76</f>
        <v>2</v>
      </c>
      <c r="G76" s="17"/>
      <c r="H76" s="53">
        <v>0.318</v>
      </c>
      <c r="I76" s="53">
        <v>0.039</v>
      </c>
      <c r="J76" s="53">
        <v>2.03</v>
      </c>
      <c r="K76" s="53">
        <v>6.106</v>
      </c>
      <c r="L76" s="53">
        <v>0.007</v>
      </c>
      <c r="M76" s="53">
        <v>0.002</v>
      </c>
      <c r="N76" s="53"/>
      <c r="O76" s="53">
        <v>0.54</v>
      </c>
      <c r="P76" s="53">
        <v>0.036</v>
      </c>
      <c r="Q76" s="22"/>
      <c r="R76" s="51">
        <v>38</v>
      </c>
      <c r="S76" s="57">
        <f>(E76*R76)/1000</f>
        <v>0.076</v>
      </c>
    </row>
    <row r="77" spans="2:19" ht="23.25" customHeight="1" thickBot="1">
      <c r="B77" s="151"/>
      <c r="C77" s="19"/>
      <c r="D77" s="188" t="s">
        <v>41</v>
      </c>
      <c r="E77" s="193">
        <v>10</v>
      </c>
      <c r="F77" s="193">
        <f>E77</f>
        <v>10</v>
      </c>
      <c r="G77" s="20">
        <v>10</v>
      </c>
      <c r="H77" s="65">
        <v>1.32</v>
      </c>
      <c r="I77" s="65">
        <v>0.24</v>
      </c>
      <c r="J77" s="65">
        <v>6.84</v>
      </c>
      <c r="K77" s="65">
        <v>18.1</v>
      </c>
      <c r="L77" s="65">
        <v>0.036</v>
      </c>
      <c r="M77" s="65">
        <v>0.016</v>
      </c>
      <c r="N77" s="65"/>
      <c r="O77" s="65">
        <v>7</v>
      </c>
      <c r="P77" s="65">
        <v>0.78</v>
      </c>
      <c r="Q77" s="128" t="s">
        <v>162</v>
      </c>
      <c r="R77" s="55">
        <v>60.23</v>
      </c>
      <c r="S77" s="58">
        <f>(E77*R77)/1000</f>
        <v>0.6023</v>
      </c>
    </row>
    <row r="78" spans="2:19" ht="24" customHeight="1" thickBot="1">
      <c r="B78" s="12"/>
      <c r="C78" s="13"/>
      <c r="D78" s="2" t="s">
        <v>48</v>
      </c>
      <c r="E78" s="160"/>
      <c r="F78" s="160"/>
      <c r="G78" s="160"/>
      <c r="H78" s="46">
        <f aca="true" t="shared" si="16" ref="H78:P78">H72+H77</f>
        <v>9.138</v>
      </c>
      <c r="I78" s="46">
        <f t="shared" si="16"/>
        <v>7.029</v>
      </c>
      <c r="J78" s="46">
        <f t="shared" si="16"/>
        <v>11.55</v>
      </c>
      <c r="K78" s="46">
        <f t="shared" si="16"/>
        <v>82.976</v>
      </c>
      <c r="L78" s="46">
        <f t="shared" si="16"/>
        <v>0.096</v>
      </c>
      <c r="M78" s="46">
        <f t="shared" si="16"/>
        <v>0.29300000000000004</v>
      </c>
      <c r="N78" s="46">
        <f t="shared" si="16"/>
        <v>0.75</v>
      </c>
      <c r="O78" s="46">
        <f t="shared" si="16"/>
        <v>95.94000000000001</v>
      </c>
      <c r="P78" s="46">
        <f t="shared" si="16"/>
        <v>2.116</v>
      </c>
      <c r="Q78" s="46"/>
      <c r="R78" s="46">
        <f>R72+R77</f>
        <v>169.76</v>
      </c>
      <c r="S78" s="46">
        <f>S72+S77</f>
        <v>4.941799999999999</v>
      </c>
    </row>
    <row r="79" spans="18:19" ht="14.25">
      <c r="R79" s="102"/>
      <c r="S79" s="103"/>
    </row>
    <row r="80" ht="14.25">
      <c r="S80" s="104"/>
    </row>
    <row r="81" spans="18:19" ht="17.25">
      <c r="R81" s="115" t="s">
        <v>154</v>
      </c>
      <c r="S81" s="114">
        <f>S78+S61</f>
        <v>105.7897</v>
      </c>
    </row>
  </sheetData>
  <sheetProtection/>
  <mergeCells count="27">
    <mergeCell ref="S3:S7"/>
    <mergeCell ref="B66:B70"/>
    <mergeCell ref="C66:C70"/>
    <mergeCell ref="D66:D70"/>
    <mergeCell ref="E66:E70"/>
    <mergeCell ref="F66:F70"/>
    <mergeCell ref="G66:G70"/>
    <mergeCell ref="S66:S70"/>
    <mergeCell ref="H66:J70"/>
    <mergeCell ref="K66:K70"/>
    <mergeCell ref="L66:N70"/>
    <mergeCell ref="O66:P70"/>
    <mergeCell ref="Q66:Q70"/>
    <mergeCell ref="R66:R70"/>
    <mergeCell ref="B1:R1"/>
    <mergeCell ref="B3:B7"/>
    <mergeCell ref="C3:C7"/>
    <mergeCell ref="D3:D7"/>
    <mergeCell ref="E3:E7"/>
    <mergeCell ref="F3:F7"/>
    <mergeCell ref="R3:R7"/>
    <mergeCell ref="G3:G7"/>
    <mergeCell ref="H3:J7"/>
    <mergeCell ref="K3:K7"/>
    <mergeCell ref="L3:N7"/>
    <mergeCell ref="O3:P7"/>
    <mergeCell ref="Q3:Q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="80" zoomScaleSheetLayoutView="80" zoomScalePageLayoutView="0" workbookViewId="0" topLeftCell="A20">
      <selection activeCell="G50" sqref="G50"/>
    </sheetView>
  </sheetViews>
  <sheetFormatPr defaultColWidth="9.140625" defaultRowHeight="15"/>
  <cols>
    <col min="1" max="1" width="4.57421875" style="72" customWidth="1"/>
    <col min="2" max="2" width="7.8515625" style="72" customWidth="1"/>
    <col min="3" max="3" width="22.8515625" style="72" bestFit="1" customWidth="1"/>
    <col min="4" max="4" width="29.421875" style="72" customWidth="1"/>
    <col min="5" max="5" width="10.28125" style="72" bestFit="1" customWidth="1"/>
    <col min="6" max="6" width="9.28125" style="72" bestFit="1" customWidth="1"/>
    <col min="7" max="7" width="15.8515625" style="72" bestFit="1" customWidth="1"/>
    <col min="8" max="8" width="9.28125" style="72" bestFit="1" customWidth="1"/>
    <col min="9" max="9" width="8.00390625" style="72" bestFit="1" customWidth="1"/>
    <col min="10" max="10" width="9.28125" style="72" bestFit="1" customWidth="1"/>
    <col min="11" max="11" width="18.28125" style="72" bestFit="1" customWidth="1"/>
    <col min="12" max="13" width="6.7109375" style="72" bestFit="1" customWidth="1"/>
    <col min="14" max="14" width="8.00390625" style="72" bestFit="1" customWidth="1"/>
    <col min="15" max="15" width="9.28125" style="72" bestFit="1" customWidth="1"/>
    <col min="16" max="16" width="8.00390625" style="72" bestFit="1" customWidth="1"/>
    <col min="17" max="17" width="9.140625" style="117" bestFit="1" customWidth="1"/>
    <col min="18" max="18" width="12.00390625" style="72" customWidth="1"/>
    <col min="19" max="19" width="10.00390625" style="72" bestFit="1" customWidth="1"/>
  </cols>
  <sheetData>
    <row r="1" spans="2:18" ht="24">
      <c r="B1" s="289" t="s">
        <v>111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ht="15" thickBot="1"/>
    <row r="3" spans="2:19" ht="31.5" customHeight="1" thickBot="1">
      <c r="B3" s="268" t="s">
        <v>1</v>
      </c>
      <c r="C3" s="268" t="s">
        <v>55</v>
      </c>
      <c r="D3" s="268" t="s">
        <v>56</v>
      </c>
      <c r="E3" s="268" t="s">
        <v>2</v>
      </c>
      <c r="F3" s="268" t="s">
        <v>3</v>
      </c>
      <c r="G3" s="268" t="s">
        <v>51</v>
      </c>
      <c r="H3" s="271" t="s">
        <v>52</v>
      </c>
      <c r="I3" s="272"/>
      <c r="J3" s="273"/>
      <c r="K3" s="268" t="s">
        <v>94</v>
      </c>
      <c r="L3" s="271" t="s">
        <v>53</v>
      </c>
      <c r="M3" s="272"/>
      <c r="N3" s="273"/>
      <c r="O3" s="271" t="s">
        <v>95</v>
      </c>
      <c r="P3" s="273"/>
      <c r="Q3" s="280" t="s">
        <v>155</v>
      </c>
      <c r="R3" s="271" t="s">
        <v>5</v>
      </c>
      <c r="S3" s="288" t="s">
        <v>50</v>
      </c>
    </row>
    <row r="4" spans="2:19" ht="15" thickBot="1">
      <c r="B4" s="269"/>
      <c r="C4" s="269"/>
      <c r="D4" s="269"/>
      <c r="E4" s="269"/>
      <c r="F4" s="269"/>
      <c r="G4" s="269"/>
      <c r="H4" s="274"/>
      <c r="I4" s="275"/>
      <c r="J4" s="276"/>
      <c r="K4" s="269"/>
      <c r="L4" s="274"/>
      <c r="M4" s="275"/>
      <c r="N4" s="276"/>
      <c r="O4" s="274"/>
      <c r="P4" s="276"/>
      <c r="Q4" s="281"/>
      <c r="R4" s="274"/>
      <c r="S4" s="288"/>
    </row>
    <row r="5" spans="2:19" ht="15" thickBot="1">
      <c r="B5" s="269"/>
      <c r="C5" s="269"/>
      <c r="D5" s="269"/>
      <c r="E5" s="269"/>
      <c r="F5" s="269"/>
      <c r="G5" s="269"/>
      <c r="H5" s="274"/>
      <c r="I5" s="275"/>
      <c r="J5" s="276"/>
      <c r="K5" s="269"/>
      <c r="L5" s="274"/>
      <c r="M5" s="275"/>
      <c r="N5" s="276"/>
      <c r="O5" s="274"/>
      <c r="P5" s="276"/>
      <c r="Q5" s="281"/>
      <c r="R5" s="274"/>
      <c r="S5" s="288"/>
    </row>
    <row r="6" spans="2:19" ht="15" thickBot="1">
      <c r="B6" s="269"/>
      <c r="C6" s="269"/>
      <c r="D6" s="269"/>
      <c r="E6" s="269"/>
      <c r="F6" s="269"/>
      <c r="G6" s="269"/>
      <c r="H6" s="274"/>
      <c r="I6" s="275"/>
      <c r="J6" s="276"/>
      <c r="K6" s="269"/>
      <c r="L6" s="274"/>
      <c r="M6" s="275"/>
      <c r="N6" s="276"/>
      <c r="O6" s="274"/>
      <c r="P6" s="276"/>
      <c r="Q6" s="281"/>
      <c r="R6" s="274"/>
      <c r="S6" s="288"/>
    </row>
    <row r="7" spans="2:19" ht="15" thickBot="1">
      <c r="B7" s="270"/>
      <c r="C7" s="270"/>
      <c r="D7" s="270"/>
      <c r="E7" s="270"/>
      <c r="F7" s="270"/>
      <c r="G7" s="270"/>
      <c r="H7" s="277"/>
      <c r="I7" s="278"/>
      <c r="J7" s="279"/>
      <c r="K7" s="270"/>
      <c r="L7" s="277"/>
      <c r="M7" s="278"/>
      <c r="N7" s="279"/>
      <c r="O7" s="277"/>
      <c r="P7" s="279"/>
      <c r="Q7" s="282"/>
      <c r="R7" s="277"/>
      <c r="S7" s="288"/>
    </row>
    <row r="8" spans="2:19" ht="15.75" thickBot="1">
      <c r="B8" s="158"/>
      <c r="C8" s="160"/>
      <c r="D8" s="160"/>
      <c r="E8" s="160"/>
      <c r="F8" s="160"/>
      <c r="G8" s="160"/>
      <c r="H8" s="160" t="s">
        <v>6</v>
      </c>
      <c r="I8" s="160" t="s">
        <v>7</v>
      </c>
      <c r="J8" s="160" t="s">
        <v>8</v>
      </c>
      <c r="K8" s="160"/>
      <c r="L8" s="160" t="s">
        <v>9</v>
      </c>
      <c r="M8" s="160" t="s">
        <v>10</v>
      </c>
      <c r="N8" s="160" t="s">
        <v>11</v>
      </c>
      <c r="O8" s="160" t="s">
        <v>12</v>
      </c>
      <c r="P8" s="160" t="s">
        <v>13</v>
      </c>
      <c r="Q8" s="131"/>
      <c r="R8" s="159"/>
      <c r="S8" s="161"/>
    </row>
    <row r="9" spans="1:19" s="15" customFormat="1" ht="41.25" customHeight="1" thickBot="1">
      <c r="A9" s="75"/>
      <c r="B9" s="21"/>
      <c r="C9" s="5" t="s">
        <v>14</v>
      </c>
      <c r="D9" s="167" t="s">
        <v>74</v>
      </c>
      <c r="E9" s="179"/>
      <c r="F9" s="179"/>
      <c r="G9" s="30">
        <v>200</v>
      </c>
      <c r="H9" s="59">
        <f>H10+H11+H12+H13+H14+H15</f>
        <v>6.154999999999999</v>
      </c>
      <c r="I9" s="59">
        <f aca="true" t="shared" si="0" ref="I9:P9">I10+I11+I12+I13+I14+I15</f>
        <v>8.82</v>
      </c>
      <c r="J9" s="59">
        <f t="shared" si="0"/>
        <v>36.14</v>
      </c>
      <c r="K9" s="59">
        <f t="shared" si="0"/>
        <v>254.75</v>
      </c>
      <c r="L9" s="59">
        <f t="shared" si="0"/>
        <v>0.11249999999999999</v>
      </c>
      <c r="M9" s="59">
        <f t="shared" si="0"/>
        <v>0.265</v>
      </c>
      <c r="N9" s="59">
        <f t="shared" si="0"/>
        <v>1.95</v>
      </c>
      <c r="O9" s="59">
        <f t="shared" si="0"/>
        <v>167.49999999999997</v>
      </c>
      <c r="P9" s="59">
        <f t="shared" si="0"/>
        <v>1.3370000000000002</v>
      </c>
      <c r="Q9" s="132" t="s">
        <v>180</v>
      </c>
      <c r="R9" s="61">
        <f>R10+R11+R12+R13+R14+R15</f>
        <v>772.55</v>
      </c>
      <c r="S9" s="61">
        <f>S10+S11+S12+S13+S14+S15</f>
        <v>14.5465</v>
      </c>
    </row>
    <row r="10" spans="2:19" ht="22.5" customHeight="1" thickBot="1">
      <c r="B10" s="28"/>
      <c r="C10" s="29"/>
      <c r="D10" s="169" t="s">
        <v>36</v>
      </c>
      <c r="E10" s="255">
        <v>150</v>
      </c>
      <c r="F10" s="180">
        <v>150</v>
      </c>
      <c r="G10" s="16"/>
      <c r="H10" s="53">
        <v>3.64</v>
      </c>
      <c r="I10" s="53">
        <v>4.16</v>
      </c>
      <c r="J10" s="53">
        <v>6.11</v>
      </c>
      <c r="K10" s="53">
        <v>80.1</v>
      </c>
      <c r="L10" s="53">
        <v>0.052</v>
      </c>
      <c r="M10" s="53">
        <v>0.195</v>
      </c>
      <c r="N10" s="53">
        <v>1.95</v>
      </c>
      <c r="O10" s="53">
        <v>161.2</v>
      </c>
      <c r="P10" s="53">
        <v>0.26</v>
      </c>
      <c r="Q10" s="22"/>
      <c r="R10" s="48">
        <v>64.75</v>
      </c>
      <c r="S10" s="70">
        <f aca="true" t="shared" si="1" ref="S10:S15">(E10*R10)/1000</f>
        <v>9.7125</v>
      </c>
    </row>
    <row r="11" spans="2:19" ht="22.5" customHeight="1" thickBot="1">
      <c r="B11" s="28"/>
      <c r="C11" s="29"/>
      <c r="D11" s="169" t="s">
        <v>75</v>
      </c>
      <c r="E11" s="170">
        <v>10</v>
      </c>
      <c r="F11" s="170">
        <f>E11</f>
        <v>10</v>
      </c>
      <c r="G11" s="9"/>
      <c r="H11" s="41">
        <v>0.07</v>
      </c>
      <c r="I11" s="41">
        <v>0.1</v>
      </c>
      <c r="J11" s="41">
        <v>7.14</v>
      </c>
      <c r="K11" s="41">
        <v>33</v>
      </c>
      <c r="L11" s="41">
        <v>0.008</v>
      </c>
      <c r="M11" s="41">
        <v>0.004</v>
      </c>
      <c r="N11" s="41"/>
      <c r="O11" s="41">
        <v>0.8</v>
      </c>
      <c r="P11" s="41">
        <v>0.102</v>
      </c>
      <c r="Q11" s="22"/>
      <c r="R11" s="48">
        <v>78</v>
      </c>
      <c r="S11" s="70">
        <f t="shared" si="1"/>
        <v>0.78</v>
      </c>
    </row>
    <row r="12" spans="2:19" ht="22.5" customHeight="1" thickBot="1">
      <c r="B12" s="28"/>
      <c r="C12" s="29"/>
      <c r="D12" s="169" t="s">
        <v>76</v>
      </c>
      <c r="E12" s="170">
        <v>10</v>
      </c>
      <c r="F12" s="170">
        <f>E12</f>
        <v>10</v>
      </c>
      <c r="G12" s="9"/>
      <c r="H12" s="41">
        <v>1.15</v>
      </c>
      <c r="I12" s="41">
        <v>0.33</v>
      </c>
      <c r="J12" s="41">
        <v>6.65</v>
      </c>
      <c r="K12" s="41">
        <v>34.8</v>
      </c>
      <c r="L12" s="41"/>
      <c r="M12" s="41">
        <v>0.04</v>
      </c>
      <c r="N12" s="41"/>
      <c r="O12" s="41">
        <v>2.7</v>
      </c>
      <c r="P12" s="41">
        <v>0.27</v>
      </c>
      <c r="Q12" s="22"/>
      <c r="R12" s="48">
        <v>40</v>
      </c>
      <c r="S12" s="70">
        <f t="shared" si="1"/>
        <v>0.4</v>
      </c>
    </row>
    <row r="13" spans="1:19" s="4" customFormat="1" ht="22.5" customHeight="1" thickBot="1">
      <c r="A13" s="72"/>
      <c r="B13" s="28"/>
      <c r="C13" s="27"/>
      <c r="D13" s="169" t="s">
        <v>77</v>
      </c>
      <c r="E13" s="170">
        <v>10</v>
      </c>
      <c r="F13" s="170">
        <f>E13</f>
        <v>10</v>
      </c>
      <c r="G13" s="9"/>
      <c r="H13" s="41">
        <v>1.26</v>
      </c>
      <c r="I13" s="41">
        <v>0.33</v>
      </c>
      <c r="J13" s="41">
        <v>6.21</v>
      </c>
      <c r="K13" s="41">
        <v>33.5</v>
      </c>
      <c r="L13" s="41">
        <v>0.045</v>
      </c>
      <c r="M13" s="41">
        <v>0.02</v>
      </c>
      <c r="N13" s="41"/>
      <c r="O13" s="41">
        <v>2</v>
      </c>
      <c r="P13" s="41">
        <v>0.665</v>
      </c>
      <c r="Q13" s="22"/>
      <c r="R13" s="48">
        <v>78</v>
      </c>
      <c r="S13" s="70">
        <f t="shared" si="1"/>
        <v>0.78</v>
      </c>
    </row>
    <row r="14" spans="1:19" s="4" customFormat="1" ht="22.5" customHeight="1" thickBot="1">
      <c r="A14" s="72"/>
      <c r="B14" s="28"/>
      <c r="C14" s="27"/>
      <c r="D14" s="169" t="s">
        <v>18</v>
      </c>
      <c r="E14" s="170">
        <v>10</v>
      </c>
      <c r="F14" s="170">
        <f>E14</f>
        <v>10</v>
      </c>
      <c r="G14" s="260"/>
      <c r="H14" s="41"/>
      <c r="I14" s="41"/>
      <c r="J14" s="41">
        <v>9.98</v>
      </c>
      <c r="K14" s="41">
        <v>37.9</v>
      </c>
      <c r="L14" s="41"/>
      <c r="M14" s="41"/>
      <c r="N14" s="41"/>
      <c r="O14" s="41">
        <v>0.2</v>
      </c>
      <c r="P14" s="41">
        <v>0.03</v>
      </c>
      <c r="Q14" s="22"/>
      <c r="R14" s="48">
        <v>63</v>
      </c>
      <c r="S14" s="70">
        <f t="shared" si="1"/>
        <v>0.63</v>
      </c>
    </row>
    <row r="15" spans="1:19" s="4" customFormat="1" ht="22.5" customHeight="1" thickBot="1">
      <c r="A15" s="72"/>
      <c r="B15" s="28"/>
      <c r="C15" s="27"/>
      <c r="D15" s="169" t="s">
        <v>17</v>
      </c>
      <c r="E15" s="170">
        <v>5</v>
      </c>
      <c r="F15" s="170">
        <f>E15</f>
        <v>5</v>
      </c>
      <c r="G15" s="260"/>
      <c r="H15" s="41">
        <v>0.035</v>
      </c>
      <c r="I15" s="41">
        <v>3.9</v>
      </c>
      <c r="J15" s="41">
        <v>0.05</v>
      </c>
      <c r="K15" s="41">
        <v>35.45</v>
      </c>
      <c r="L15" s="41">
        <v>0.0075</v>
      </c>
      <c r="M15" s="41">
        <v>0.006</v>
      </c>
      <c r="N15" s="41"/>
      <c r="O15" s="41">
        <v>0.6</v>
      </c>
      <c r="P15" s="41">
        <v>0.01</v>
      </c>
      <c r="Q15" s="22"/>
      <c r="R15" s="48">
        <v>448.8</v>
      </c>
      <c r="S15" s="70">
        <f t="shared" si="1"/>
        <v>2.244</v>
      </c>
    </row>
    <row r="16" spans="1:19" s="4" customFormat="1" ht="22.5" customHeight="1" thickBot="1">
      <c r="A16" s="72"/>
      <c r="B16" s="6"/>
      <c r="C16" s="7"/>
      <c r="D16" s="188" t="s">
        <v>60</v>
      </c>
      <c r="E16" s="172"/>
      <c r="F16" s="181"/>
      <c r="G16" s="8">
        <v>200</v>
      </c>
      <c r="H16" s="33">
        <f>H17+H18</f>
        <v>0</v>
      </c>
      <c r="I16" s="33">
        <f aca="true" t="shared" si="2" ref="I16:P16">I17+I18</f>
        <v>0</v>
      </c>
      <c r="J16" s="33">
        <f t="shared" si="2"/>
        <v>14.97</v>
      </c>
      <c r="K16" s="33">
        <f t="shared" si="2"/>
        <v>56.85</v>
      </c>
      <c r="L16" s="33">
        <f t="shared" si="2"/>
        <v>0</v>
      </c>
      <c r="M16" s="33">
        <f t="shared" si="2"/>
        <v>0</v>
      </c>
      <c r="N16" s="33">
        <f t="shared" si="2"/>
        <v>0</v>
      </c>
      <c r="O16" s="33">
        <f t="shared" si="2"/>
        <v>0.5</v>
      </c>
      <c r="P16" s="33">
        <f t="shared" si="2"/>
        <v>0.075</v>
      </c>
      <c r="Q16" s="123" t="s">
        <v>171</v>
      </c>
      <c r="R16" s="43">
        <f>R17+R18</f>
        <v>428</v>
      </c>
      <c r="S16" s="43">
        <f>S17+S18+S19</f>
        <v>1.31</v>
      </c>
    </row>
    <row r="17" spans="2:19" ht="22.5" customHeight="1" thickBot="1">
      <c r="B17" s="28"/>
      <c r="C17" s="29"/>
      <c r="D17" s="189" t="s">
        <v>61</v>
      </c>
      <c r="E17" s="170">
        <v>1</v>
      </c>
      <c r="F17" s="170">
        <f>E17</f>
        <v>1</v>
      </c>
      <c r="G17" s="260"/>
      <c r="H17" s="42"/>
      <c r="I17" s="42"/>
      <c r="J17" s="42"/>
      <c r="K17" s="42"/>
      <c r="L17" s="41"/>
      <c r="M17" s="41"/>
      <c r="N17" s="41"/>
      <c r="O17" s="41">
        <v>0.2</v>
      </c>
      <c r="P17" s="41">
        <v>0.03</v>
      </c>
      <c r="Q17" s="22"/>
      <c r="R17" s="48">
        <v>365</v>
      </c>
      <c r="S17" s="70">
        <f>(E17*R17)/1000</f>
        <v>0.365</v>
      </c>
    </row>
    <row r="18" spans="2:19" ht="22.5" customHeight="1" thickBot="1">
      <c r="B18" s="28"/>
      <c r="C18" s="29"/>
      <c r="D18" s="189" t="s">
        <v>18</v>
      </c>
      <c r="E18" s="170">
        <v>15</v>
      </c>
      <c r="F18" s="170">
        <f>E18</f>
        <v>15</v>
      </c>
      <c r="G18" s="9"/>
      <c r="H18" s="41"/>
      <c r="I18" s="41"/>
      <c r="J18" s="41">
        <v>14.97</v>
      </c>
      <c r="K18" s="41">
        <v>56.85</v>
      </c>
      <c r="L18" s="41"/>
      <c r="M18" s="41"/>
      <c r="N18" s="41"/>
      <c r="O18" s="41">
        <v>0.3</v>
      </c>
      <c r="P18" s="41">
        <v>0.045</v>
      </c>
      <c r="Q18" s="22"/>
      <c r="R18" s="48">
        <v>63</v>
      </c>
      <c r="S18" s="70">
        <f>(E18*R18)/1000</f>
        <v>0.945</v>
      </c>
    </row>
    <row r="19" spans="2:19" ht="0.75" customHeight="1" hidden="1" thickBot="1">
      <c r="B19" s="28"/>
      <c r="C19" s="29"/>
      <c r="D19" s="169"/>
      <c r="E19" s="170"/>
      <c r="F19" s="170"/>
      <c r="G19" s="160"/>
      <c r="H19" s="41"/>
      <c r="I19" s="41"/>
      <c r="J19" s="41"/>
      <c r="K19" s="41"/>
      <c r="L19" s="41"/>
      <c r="M19" s="41"/>
      <c r="N19" s="41"/>
      <c r="O19" s="41"/>
      <c r="P19" s="41"/>
      <c r="Q19" s="22"/>
      <c r="R19" s="48"/>
      <c r="S19" s="70">
        <f>(E19*R19)/1000</f>
        <v>0</v>
      </c>
    </row>
    <row r="20" spans="1:19" s="4" customFormat="1" ht="22.5" customHeight="1" thickBot="1">
      <c r="A20" s="72"/>
      <c r="B20" s="6"/>
      <c r="C20" s="7"/>
      <c r="D20" s="171" t="s">
        <v>249</v>
      </c>
      <c r="E20" s="181"/>
      <c r="F20" s="181"/>
      <c r="G20" s="8">
        <v>37</v>
      </c>
      <c r="H20" s="33">
        <f aca="true" t="shared" si="3" ref="H20:O20">H21+H22</f>
        <v>2.359</v>
      </c>
      <c r="I20" s="33">
        <f t="shared" si="3"/>
        <v>55.5</v>
      </c>
      <c r="J20" s="33">
        <f t="shared" si="3"/>
        <v>15.01</v>
      </c>
      <c r="K20" s="33">
        <f t="shared" si="3"/>
        <v>128.23</v>
      </c>
      <c r="L20" s="33">
        <f t="shared" si="3"/>
        <v>0.366</v>
      </c>
      <c r="M20" s="33">
        <f t="shared" si="3"/>
        <v>0.093</v>
      </c>
      <c r="N20" s="33">
        <f t="shared" si="3"/>
        <v>0</v>
      </c>
      <c r="O20" s="33">
        <f t="shared" si="3"/>
        <v>14.4</v>
      </c>
      <c r="P20" s="33">
        <f>P21+P22</f>
        <v>0.734</v>
      </c>
      <c r="Q20" s="123" t="s">
        <v>183</v>
      </c>
      <c r="R20" s="43">
        <f>R21+R22</f>
        <v>723.9</v>
      </c>
      <c r="S20" s="43">
        <f>S21+S22</f>
        <v>7.29945</v>
      </c>
    </row>
    <row r="21" spans="2:19" ht="22.5" customHeight="1" thickBot="1">
      <c r="B21" s="28"/>
      <c r="C21" s="29"/>
      <c r="D21" s="169" t="s">
        <v>23</v>
      </c>
      <c r="E21" s="170">
        <v>30</v>
      </c>
      <c r="F21" s="170">
        <f>E21</f>
        <v>30</v>
      </c>
      <c r="G21" s="9"/>
      <c r="H21" s="41">
        <v>2.31</v>
      </c>
      <c r="I21" s="41">
        <v>0.9</v>
      </c>
      <c r="J21" s="41">
        <v>14.94</v>
      </c>
      <c r="K21" s="41">
        <v>78.6</v>
      </c>
      <c r="L21" s="41">
        <v>0.261</v>
      </c>
      <c r="M21" s="41">
        <v>0.009</v>
      </c>
      <c r="N21" s="41"/>
      <c r="O21" s="41">
        <v>6</v>
      </c>
      <c r="P21" s="41">
        <v>0.594</v>
      </c>
      <c r="Q21" s="22"/>
      <c r="R21" s="48">
        <v>97.05</v>
      </c>
      <c r="S21" s="70">
        <f>(E21*R21)/1000</f>
        <v>2.9115</v>
      </c>
    </row>
    <row r="22" spans="2:19" ht="22.5" customHeight="1" thickBot="1">
      <c r="B22" s="28"/>
      <c r="C22" s="29"/>
      <c r="D22" s="169" t="s">
        <v>17</v>
      </c>
      <c r="E22" s="170">
        <v>7</v>
      </c>
      <c r="F22" s="170">
        <f>E22</f>
        <v>7</v>
      </c>
      <c r="G22" s="9"/>
      <c r="H22" s="41">
        <v>0.049</v>
      </c>
      <c r="I22" s="41">
        <v>54.6</v>
      </c>
      <c r="J22" s="41">
        <v>0.07</v>
      </c>
      <c r="K22" s="41">
        <v>49.63</v>
      </c>
      <c r="L22" s="41">
        <v>0.105</v>
      </c>
      <c r="M22" s="41">
        <v>0.084</v>
      </c>
      <c r="N22" s="41"/>
      <c r="O22" s="41">
        <v>8.4</v>
      </c>
      <c r="P22" s="41">
        <v>0.14</v>
      </c>
      <c r="Q22" s="22"/>
      <c r="R22" s="48">
        <v>626.85</v>
      </c>
      <c r="S22" s="70">
        <f>(E22*R22)/1000</f>
        <v>4.38795</v>
      </c>
    </row>
    <row r="23" spans="1:19" s="4" customFormat="1" ht="22.5" customHeight="1" thickBot="1">
      <c r="A23" s="72"/>
      <c r="B23" s="6"/>
      <c r="C23" s="5" t="s">
        <v>24</v>
      </c>
      <c r="D23" s="173" t="s">
        <v>79</v>
      </c>
      <c r="E23" s="172"/>
      <c r="F23" s="174"/>
      <c r="G23" s="8">
        <v>100</v>
      </c>
      <c r="H23" s="33">
        <f>H24+H25</f>
        <v>0.22</v>
      </c>
      <c r="I23" s="33">
        <f aca="true" t="shared" si="4" ref="I23:P23">I24+I25</f>
        <v>0</v>
      </c>
      <c r="J23" s="33">
        <f t="shared" si="4"/>
        <v>20.57</v>
      </c>
      <c r="K23" s="33">
        <f t="shared" si="4"/>
        <v>84.85</v>
      </c>
      <c r="L23" s="33">
        <f t="shared" si="4"/>
        <v>0.1</v>
      </c>
      <c r="M23" s="33">
        <f t="shared" si="4"/>
        <v>0</v>
      </c>
      <c r="N23" s="33">
        <f t="shared" si="4"/>
        <v>0</v>
      </c>
      <c r="O23" s="33">
        <f t="shared" si="4"/>
        <v>1.3</v>
      </c>
      <c r="P23" s="33">
        <f t="shared" si="4"/>
        <v>0.045</v>
      </c>
      <c r="Q23" s="123" t="s">
        <v>185</v>
      </c>
      <c r="R23" s="43">
        <f>R24+R25</f>
        <v>187</v>
      </c>
      <c r="S23" s="61">
        <f>S24+S25</f>
        <v>1.9369999999999998</v>
      </c>
    </row>
    <row r="24" spans="1:19" s="4" customFormat="1" ht="22.5" customHeight="1" thickBot="1">
      <c r="A24" s="72"/>
      <c r="B24" s="28"/>
      <c r="C24" s="26"/>
      <c r="D24" s="175" t="s">
        <v>80</v>
      </c>
      <c r="E24" s="170">
        <v>8</v>
      </c>
      <c r="F24" s="176">
        <f>E24</f>
        <v>8</v>
      </c>
      <c r="G24" s="260"/>
      <c r="H24" s="41">
        <v>0.22</v>
      </c>
      <c r="I24" s="41"/>
      <c r="J24" s="41">
        <v>5.6</v>
      </c>
      <c r="K24" s="41">
        <v>28</v>
      </c>
      <c r="L24" s="41">
        <v>0.1</v>
      </c>
      <c r="M24" s="41"/>
      <c r="N24" s="41"/>
      <c r="O24" s="41">
        <v>1</v>
      </c>
      <c r="P24" s="41"/>
      <c r="Q24" s="22"/>
      <c r="R24" s="48">
        <v>124</v>
      </c>
      <c r="S24" s="70">
        <f>(E24*R24)/1000</f>
        <v>0.992</v>
      </c>
    </row>
    <row r="25" spans="1:19" s="4" customFormat="1" ht="22.5" customHeight="1" thickBot="1">
      <c r="A25" s="72"/>
      <c r="B25" s="28"/>
      <c r="C25" s="26"/>
      <c r="D25" s="175" t="s">
        <v>18</v>
      </c>
      <c r="E25" s="170">
        <v>15</v>
      </c>
      <c r="F25" s="176">
        <f>E25</f>
        <v>15</v>
      </c>
      <c r="G25" s="260"/>
      <c r="H25" s="41"/>
      <c r="I25" s="41"/>
      <c r="J25" s="41">
        <v>14.97</v>
      </c>
      <c r="K25" s="41">
        <v>56.85</v>
      </c>
      <c r="L25" s="41"/>
      <c r="M25" s="41"/>
      <c r="N25" s="41"/>
      <c r="O25" s="41">
        <v>0.3</v>
      </c>
      <c r="P25" s="41">
        <v>0.045</v>
      </c>
      <c r="Q25" s="22"/>
      <c r="R25" s="48">
        <v>63</v>
      </c>
      <c r="S25" s="70">
        <f>(E25*R25)/1000</f>
        <v>0.945</v>
      </c>
    </row>
    <row r="26" spans="1:19" s="4" customFormat="1" ht="37.5" customHeight="1" thickBot="1">
      <c r="A26" s="72"/>
      <c r="B26" s="6"/>
      <c r="C26" s="5" t="s">
        <v>26</v>
      </c>
      <c r="D26" s="167" t="s">
        <v>215</v>
      </c>
      <c r="E26" s="183"/>
      <c r="F26" s="183"/>
      <c r="G26" s="81">
        <v>50</v>
      </c>
      <c r="H26" s="59">
        <f aca="true" t="shared" si="5" ref="H26:P26">SUM(H27:H28)</f>
        <v>0.385</v>
      </c>
      <c r="I26" s="59">
        <f t="shared" si="5"/>
        <v>10.06</v>
      </c>
      <c r="J26" s="59">
        <f t="shared" si="5"/>
        <v>1.33</v>
      </c>
      <c r="K26" s="59">
        <f t="shared" si="5"/>
        <v>99.10000000000001</v>
      </c>
      <c r="L26" s="59">
        <f t="shared" si="5"/>
        <v>0.021</v>
      </c>
      <c r="M26" s="59">
        <f t="shared" si="5"/>
        <v>0.014</v>
      </c>
      <c r="N26" s="59">
        <f t="shared" si="5"/>
        <v>2.8</v>
      </c>
      <c r="O26" s="59">
        <f t="shared" si="5"/>
        <v>4.9</v>
      </c>
      <c r="P26" s="59">
        <f t="shared" si="5"/>
        <v>0.315</v>
      </c>
      <c r="Q26" s="132" t="s">
        <v>214</v>
      </c>
      <c r="R26" s="61">
        <f>R27+R28</f>
        <v>263</v>
      </c>
      <c r="S26" s="61">
        <f>S27+S28</f>
        <v>7.88</v>
      </c>
    </row>
    <row r="27" spans="2:19" ht="22.5" customHeight="1" thickBot="1">
      <c r="B27" s="28"/>
      <c r="C27" s="29"/>
      <c r="D27" s="238" t="s">
        <v>151</v>
      </c>
      <c r="E27" s="184">
        <v>45</v>
      </c>
      <c r="F27" s="184">
        <v>40</v>
      </c>
      <c r="G27" s="79"/>
      <c r="H27" s="41">
        <v>0.385</v>
      </c>
      <c r="I27" s="41">
        <v>0.07</v>
      </c>
      <c r="J27" s="41">
        <v>1.33</v>
      </c>
      <c r="K27" s="41">
        <v>9.2</v>
      </c>
      <c r="L27" s="41">
        <v>0.021</v>
      </c>
      <c r="M27" s="41">
        <v>0.014</v>
      </c>
      <c r="N27" s="41">
        <v>2.8</v>
      </c>
      <c r="O27" s="41">
        <v>4.9</v>
      </c>
      <c r="P27" s="41">
        <v>0.315</v>
      </c>
      <c r="Q27" s="22"/>
      <c r="R27" s="48">
        <v>150</v>
      </c>
      <c r="S27" s="70">
        <f>(E27*R27)/1000</f>
        <v>6.75</v>
      </c>
    </row>
    <row r="28" spans="2:19" ht="22.5" customHeight="1" thickBot="1">
      <c r="B28" s="28"/>
      <c r="C28" s="29"/>
      <c r="D28" s="169" t="s">
        <v>138</v>
      </c>
      <c r="E28" s="170">
        <v>10</v>
      </c>
      <c r="F28" s="170">
        <f>E28</f>
        <v>10</v>
      </c>
      <c r="G28" s="9"/>
      <c r="H28" s="41"/>
      <c r="I28" s="41">
        <v>9.99</v>
      </c>
      <c r="J28" s="41"/>
      <c r="K28" s="41">
        <v>89.9</v>
      </c>
      <c r="L28" s="41"/>
      <c r="M28" s="41"/>
      <c r="N28" s="41"/>
      <c r="O28" s="41"/>
      <c r="P28" s="41"/>
      <c r="Q28" s="22"/>
      <c r="R28" s="48">
        <v>113</v>
      </c>
      <c r="S28" s="70">
        <f>(E28*R28)/1000</f>
        <v>1.13</v>
      </c>
    </row>
    <row r="29" spans="1:19" s="4" customFormat="1" ht="39" customHeight="1" thickBot="1">
      <c r="A29" s="72"/>
      <c r="B29" s="6"/>
      <c r="C29" s="7"/>
      <c r="D29" s="226" t="s">
        <v>127</v>
      </c>
      <c r="E29" s="168"/>
      <c r="F29" s="168"/>
      <c r="G29" s="30">
        <v>250</v>
      </c>
      <c r="H29" s="59">
        <v>6.431</v>
      </c>
      <c r="I29" s="59">
        <v>6.694</v>
      </c>
      <c r="J29" s="59">
        <v>3.664</v>
      </c>
      <c r="K29" s="59">
        <f>SUM(K30:K39)</f>
        <v>168.41</v>
      </c>
      <c r="L29" s="59">
        <v>0.125</v>
      </c>
      <c r="M29" s="59">
        <v>0.123</v>
      </c>
      <c r="N29" s="59">
        <v>35.017</v>
      </c>
      <c r="O29" s="59">
        <v>76.704</v>
      </c>
      <c r="P29" s="59">
        <v>1.831</v>
      </c>
      <c r="Q29" s="132" t="s">
        <v>211</v>
      </c>
      <c r="R29" s="61">
        <f>R30+R31+R32+R33+R34+R35+R36+R39+R38+R37</f>
        <v>1715.3</v>
      </c>
      <c r="S29" s="61">
        <f>S30+S31+S32+S33+S34+S35+S36+S39+S38+S37</f>
        <v>12.335999999999999</v>
      </c>
    </row>
    <row r="30" spans="2:19" ht="22.5" customHeight="1" thickBot="1">
      <c r="B30" s="28"/>
      <c r="C30" s="29"/>
      <c r="D30" s="169" t="s">
        <v>30</v>
      </c>
      <c r="E30" s="251">
        <v>24</v>
      </c>
      <c r="F30" s="251">
        <v>24</v>
      </c>
      <c r="G30" s="204"/>
      <c r="H30" s="228">
        <v>4.368</v>
      </c>
      <c r="I30" s="228">
        <v>4.416</v>
      </c>
      <c r="J30" s="228">
        <v>0.168</v>
      </c>
      <c r="K30" s="228">
        <v>57.84</v>
      </c>
      <c r="L30" s="228">
        <v>0.019</v>
      </c>
      <c r="M30" s="228">
        <v>0.036</v>
      </c>
      <c r="N30" s="228">
        <v>0</v>
      </c>
      <c r="O30" s="228">
        <v>4.08</v>
      </c>
      <c r="P30" s="228">
        <v>0.384</v>
      </c>
      <c r="Q30" s="22"/>
      <c r="R30" s="48">
        <v>162.5</v>
      </c>
      <c r="S30" s="70">
        <f aca="true" t="shared" si="6" ref="S30:S39">(E30*R30)/1000</f>
        <v>3.9</v>
      </c>
    </row>
    <row r="31" spans="2:19" ht="22.5" customHeight="1" thickBot="1">
      <c r="B31" s="28"/>
      <c r="C31" s="29"/>
      <c r="D31" s="169" t="s">
        <v>82</v>
      </c>
      <c r="E31" s="170">
        <v>50</v>
      </c>
      <c r="F31" s="170">
        <v>40</v>
      </c>
      <c r="G31" s="9"/>
      <c r="H31" s="41">
        <v>0.72</v>
      </c>
      <c r="I31" s="41"/>
      <c r="J31" s="41">
        <v>2.08</v>
      </c>
      <c r="K31" s="41">
        <v>9.6</v>
      </c>
      <c r="L31" s="41"/>
      <c r="M31" s="41">
        <v>0.016</v>
      </c>
      <c r="N31" s="41">
        <v>24</v>
      </c>
      <c r="O31" s="41">
        <v>19.2</v>
      </c>
      <c r="P31" s="41">
        <v>0.24</v>
      </c>
      <c r="Q31" s="22"/>
      <c r="R31" s="48">
        <v>22</v>
      </c>
      <c r="S31" s="70">
        <f t="shared" si="6"/>
        <v>1.1</v>
      </c>
    </row>
    <row r="32" spans="2:19" ht="22.5" customHeight="1" thickBot="1">
      <c r="B32" s="28"/>
      <c r="C32" s="29"/>
      <c r="D32" s="169" t="s">
        <v>33</v>
      </c>
      <c r="E32" s="170">
        <v>80</v>
      </c>
      <c r="F32" s="170">
        <v>48</v>
      </c>
      <c r="G32" s="9"/>
      <c r="H32" s="41">
        <v>0.96</v>
      </c>
      <c r="I32" s="41">
        <v>0.192</v>
      </c>
      <c r="J32" s="41">
        <v>8.544</v>
      </c>
      <c r="K32" s="41">
        <v>38.4</v>
      </c>
      <c r="L32" s="41">
        <v>0.0576</v>
      </c>
      <c r="M32" s="41">
        <v>0.0336</v>
      </c>
      <c r="N32" s="41"/>
      <c r="O32" s="41">
        <v>4.8</v>
      </c>
      <c r="P32" s="41">
        <v>0.432</v>
      </c>
      <c r="Q32" s="22"/>
      <c r="R32" s="48">
        <v>22</v>
      </c>
      <c r="S32" s="70">
        <f t="shared" si="6"/>
        <v>1.76</v>
      </c>
    </row>
    <row r="33" spans="2:19" ht="22.5" customHeight="1" thickBot="1">
      <c r="B33" s="28"/>
      <c r="C33" s="29"/>
      <c r="D33" s="169" t="s">
        <v>34</v>
      </c>
      <c r="E33" s="170">
        <v>5</v>
      </c>
      <c r="F33" s="170">
        <v>4</v>
      </c>
      <c r="G33" s="9"/>
      <c r="H33" s="41">
        <v>0.056</v>
      </c>
      <c r="I33" s="41"/>
      <c r="J33" s="41">
        <v>0.364</v>
      </c>
      <c r="K33" s="41">
        <v>1.64</v>
      </c>
      <c r="L33" s="41"/>
      <c r="M33" s="41">
        <v>0.001</v>
      </c>
      <c r="N33" s="41">
        <v>0.036</v>
      </c>
      <c r="O33" s="41">
        <v>1.24</v>
      </c>
      <c r="P33" s="41">
        <v>0.032</v>
      </c>
      <c r="Q33" s="22"/>
      <c r="R33" s="48">
        <v>25</v>
      </c>
      <c r="S33" s="70">
        <f t="shared" si="6"/>
        <v>0.125</v>
      </c>
    </row>
    <row r="34" spans="2:19" ht="22.5" customHeight="1" thickBot="1">
      <c r="B34" s="28"/>
      <c r="C34" s="29"/>
      <c r="D34" s="169" t="s">
        <v>31</v>
      </c>
      <c r="E34" s="170">
        <v>5</v>
      </c>
      <c r="F34" s="170">
        <v>4</v>
      </c>
      <c r="G34" s="9"/>
      <c r="H34" s="41">
        <v>0.052</v>
      </c>
      <c r="I34" s="41">
        <v>0.004</v>
      </c>
      <c r="J34" s="41">
        <v>0.336</v>
      </c>
      <c r="K34" s="41">
        <v>1.36</v>
      </c>
      <c r="L34" s="41">
        <v>0.0024</v>
      </c>
      <c r="M34" s="41">
        <v>0.0028</v>
      </c>
      <c r="N34" s="41">
        <v>0.16</v>
      </c>
      <c r="O34" s="41">
        <v>2.04</v>
      </c>
      <c r="P34" s="41">
        <v>0.028</v>
      </c>
      <c r="Q34" s="22"/>
      <c r="R34" s="48">
        <v>28</v>
      </c>
      <c r="S34" s="70">
        <f t="shared" si="6"/>
        <v>0.14</v>
      </c>
    </row>
    <row r="35" spans="2:19" ht="22.5" customHeight="1" thickBot="1">
      <c r="B35" s="28"/>
      <c r="C35" s="29"/>
      <c r="D35" s="169" t="s">
        <v>38</v>
      </c>
      <c r="E35" s="170">
        <v>3</v>
      </c>
      <c r="F35" s="170">
        <v>3</v>
      </c>
      <c r="G35" s="9"/>
      <c r="H35" s="41">
        <v>0.144</v>
      </c>
      <c r="I35" s="41"/>
      <c r="J35" s="41">
        <v>0.57</v>
      </c>
      <c r="K35" s="41">
        <v>2.97</v>
      </c>
      <c r="L35" s="41"/>
      <c r="M35" s="41">
        <v>0.0051</v>
      </c>
      <c r="N35" s="41"/>
      <c r="O35" s="41">
        <v>0.6</v>
      </c>
      <c r="P35" s="41">
        <v>0.069</v>
      </c>
      <c r="Q35" s="22"/>
      <c r="R35" s="48">
        <v>109</v>
      </c>
      <c r="S35" s="70">
        <f t="shared" si="6"/>
        <v>0.327</v>
      </c>
    </row>
    <row r="36" spans="2:19" ht="22.5" customHeight="1" thickBot="1">
      <c r="B36" s="28"/>
      <c r="C36" s="29"/>
      <c r="D36" s="169" t="s">
        <v>17</v>
      </c>
      <c r="E36" s="170">
        <v>5</v>
      </c>
      <c r="F36" s="170">
        <f>E36</f>
        <v>5</v>
      </c>
      <c r="G36" s="260"/>
      <c r="H36" s="41">
        <v>0.035</v>
      </c>
      <c r="I36" s="41">
        <v>3.9</v>
      </c>
      <c r="J36" s="41">
        <v>0.05</v>
      </c>
      <c r="K36" s="41">
        <v>35.45</v>
      </c>
      <c r="L36" s="41">
        <v>0.0075</v>
      </c>
      <c r="M36" s="41">
        <v>0.006</v>
      </c>
      <c r="N36" s="41"/>
      <c r="O36" s="41">
        <v>0.6</v>
      </c>
      <c r="P36" s="41">
        <v>0.01</v>
      </c>
      <c r="Q36" s="22"/>
      <c r="R36" s="48">
        <v>448.8</v>
      </c>
      <c r="S36" s="70">
        <f t="shared" si="6"/>
        <v>2.244</v>
      </c>
    </row>
    <row r="37" spans="2:19" ht="22.5" customHeight="1" thickBot="1">
      <c r="B37" s="28"/>
      <c r="C37" s="29"/>
      <c r="D37" s="169" t="s">
        <v>66</v>
      </c>
      <c r="E37" s="251">
        <v>10</v>
      </c>
      <c r="F37" s="170">
        <v>5</v>
      </c>
      <c r="G37" s="9"/>
      <c r="H37" s="41">
        <v>0.14</v>
      </c>
      <c r="I37" s="41">
        <v>1</v>
      </c>
      <c r="J37" s="41">
        <v>0.16</v>
      </c>
      <c r="K37" s="41">
        <v>18.02</v>
      </c>
      <c r="L37" s="41"/>
      <c r="M37" s="41">
        <v>0.05</v>
      </c>
      <c r="N37" s="41"/>
      <c r="O37" s="41">
        <v>1.8</v>
      </c>
      <c r="P37" s="41">
        <v>0.015</v>
      </c>
      <c r="Q37" s="22"/>
      <c r="R37" s="48">
        <v>235</v>
      </c>
      <c r="S37" s="107">
        <f t="shared" si="6"/>
        <v>2.35</v>
      </c>
    </row>
    <row r="38" spans="2:19" ht="22.5" customHeight="1" thickBot="1">
      <c r="B38" s="28"/>
      <c r="C38" s="29"/>
      <c r="D38" s="169" t="s">
        <v>147</v>
      </c>
      <c r="E38" s="170">
        <v>0.5</v>
      </c>
      <c r="F38" s="170">
        <v>0.5</v>
      </c>
      <c r="G38" s="9"/>
      <c r="H38" s="41">
        <v>0.076</v>
      </c>
      <c r="I38" s="41">
        <v>0.084</v>
      </c>
      <c r="J38" s="41">
        <v>0.487</v>
      </c>
      <c r="K38" s="41">
        <v>3.13</v>
      </c>
      <c r="L38" s="41"/>
      <c r="M38" s="41">
        <v>0.004</v>
      </c>
      <c r="N38" s="41">
        <v>0.465</v>
      </c>
      <c r="O38" s="41">
        <v>8.34</v>
      </c>
      <c r="P38" s="41">
        <v>0.43</v>
      </c>
      <c r="Q38" s="22"/>
      <c r="R38" s="48">
        <v>650</v>
      </c>
      <c r="S38" s="107">
        <f t="shared" si="6"/>
        <v>0.325</v>
      </c>
    </row>
    <row r="39" spans="2:19" ht="22.5" customHeight="1" thickBot="1">
      <c r="B39" s="28"/>
      <c r="C39" s="29"/>
      <c r="D39" s="169" t="s">
        <v>96</v>
      </c>
      <c r="E39" s="170">
        <v>5</v>
      </c>
      <c r="F39" s="170">
        <v>5</v>
      </c>
      <c r="G39" s="9"/>
      <c r="H39" s="41"/>
      <c r="I39" s="41"/>
      <c r="J39" s="41"/>
      <c r="K39" s="41"/>
      <c r="L39" s="41"/>
      <c r="M39" s="41"/>
      <c r="N39" s="41"/>
      <c r="O39" s="41">
        <v>29.44</v>
      </c>
      <c r="P39" s="41"/>
      <c r="Q39" s="22"/>
      <c r="R39" s="48">
        <v>13</v>
      </c>
      <c r="S39" s="107">
        <f t="shared" si="6"/>
        <v>0.065</v>
      </c>
    </row>
    <row r="40" spans="2:19" ht="33.75" customHeight="1" thickBot="1">
      <c r="B40" s="6"/>
      <c r="C40" s="31"/>
      <c r="D40" s="173" t="s">
        <v>104</v>
      </c>
      <c r="E40" s="172"/>
      <c r="F40" s="172"/>
      <c r="G40" s="8">
        <v>140</v>
      </c>
      <c r="H40" s="33">
        <f>H41+H42+H43+H44+H45</f>
        <v>22.801</v>
      </c>
      <c r="I40" s="33">
        <f aca="true" t="shared" si="7" ref="I40:P40">I41+I42+I43+I44+I45</f>
        <v>24.729999999999997</v>
      </c>
      <c r="J40" s="33">
        <f t="shared" si="7"/>
        <v>16.894000000000002</v>
      </c>
      <c r="K40" s="33">
        <f t="shared" si="7"/>
        <v>380.39</v>
      </c>
      <c r="L40" s="33">
        <f t="shared" si="7"/>
        <v>0.20650000000000002</v>
      </c>
      <c r="M40" s="33">
        <f t="shared" si="7"/>
        <v>0.4098</v>
      </c>
      <c r="N40" s="33">
        <f t="shared" si="7"/>
        <v>0.36</v>
      </c>
      <c r="O40" s="33">
        <f t="shared" si="7"/>
        <v>51.940000000000005</v>
      </c>
      <c r="P40" s="33">
        <f t="shared" si="7"/>
        <v>3.3779999999999997</v>
      </c>
      <c r="Q40" s="123" t="s">
        <v>167</v>
      </c>
      <c r="R40" s="43">
        <f>R41+R42+R43+R44+R45</f>
        <v>665.08</v>
      </c>
      <c r="S40" s="43">
        <f>S41+S42+S43+S44+S45</f>
        <v>22.059</v>
      </c>
    </row>
    <row r="41" spans="2:19" ht="22.5" customHeight="1" thickBot="1">
      <c r="B41" s="28"/>
      <c r="C41" s="29"/>
      <c r="D41" s="175" t="s">
        <v>84</v>
      </c>
      <c r="E41" s="170">
        <v>80</v>
      </c>
      <c r="F41" s="170">
        <v>80</v>
      </c>
      <c r="G41" s="260"/>
      <c r="H41" s="41">
        <v>14.56</v>
      </c>
      <c r="I41" s="41">
        <v>14.72</v>
      </c>
      <c r="J41" s="41">
        <v>0.56</v>
      </c>
      <c r="K41" s="41">
        <v>192.8</v>
      </c>
      <c r="L41" s="41">
        <v>0.056</v>
      </c>
      <c r="M41" s="41">
        <v>0.12</v>
      </c>
      <c r="N41" s="41"/>
      <c r="O41" s="41">
        <v>13.6</v>
      </c>
      <c r="P41" s="41">
        <v>1.28</v>
      </c>
      <c r="Q41" s="22"/>
      <c r="R41" s="48">
        <v>162.5</v>
      </c>
      <c r="S41" s="70">
        <f>(E41*R41)/1000</f>
        <v>13</v>
      </c>
    </row>
    <row r="42" spans="1:19" s="4" customFormat="1" ht="22.5" customHeight="1" thickBot="1">
      <c r="A42" s="72"/>
      <c r="B42" s="28"/>
      <c r="C42" s="27"/>
      <c r="D42" s="175" t="s">
        <v>33</v>
      </c>
      <c r="E42" s="170">
        <v>150</v>
      </c>
      <c r="F42" s="170">
        <v>90</v>
      </c>
      <c r="G42" s="260"/>
      <c r="H42" s="63">
        <v>1.8</v>
      </c>
      <c r="I42" s="63">
        <v>0.36</v>
      </c>
      <c r="J42" s="63">
        <v>15.57</v>
      </c>
      <c r="K42" s="63">
        <v>72</v>
      </c>
      <c r="L42" s="63">
        <v>0.108</v>
      </c>
      <c r="M42" s="63">
        <v>0.063</v>
      </c>
      <c r="N42" s="63"/>
      <c r="O42" s="63">
        <v>9</v>
      </c>
      <c r="P42" s="63">
        <v>0.81</v>
      </c>
      <c r="Q42" s="22"/>
      <c r="R42" s="48">
        <v>22</v>
      </c>
      <c r="S42" s="70">
        <f>(E42*R42)/1000</f>
        <v>3.3</v>
      </c>
    </row>
    <row r="43" spans="2:19" ht="22.5" customHeight="1" thickBot="1">
      <c r="B43" s="28"/>
      <c r="C43" s="29"/>
      <c r="D43" s="175" t="s">
        <v>34</v>
      </c>
      <c r="E43" s="170">
        <v>5</v>
      </c>
      <c r="F43" s="170">
        <v>4</v>
      </c>
      <c r="G43" s="260"/>
      <c r="H43" s="41">
        <v>0.056</v>
      </c>
      <c r="I43" s="41"/>
      <c r="J43" s="41">
        <v>0.364</v>
      </c>
      <c r="K43" s="41">
        <v>1.64</v>
      </c>
      <c r="L43" s="41"/>
      <c r="M43" s="41">
        <v>0.0008</v>
      </c>
      <c r="N43" s="41">
        <v>0.36</v>
      </c>
      <c r="O43" s="41">
        <v>1.24</v>
      </c>
      <c r="P43" s="41">
        <v>0.028</v>
      </c>
      <c r="Q43" s="22"/>
      <c r="R43" s="48">
        <v>25</v>
      </c>
      <c r="S43" s="70">
        <f>(E43*R43)/1000</f>
        <v>0.125</v>
      </c>
    </row>
    <row r="44" spans="2:19" ht="22.5" customHeight="1" thickBot="1">
      <c r="B44" s="28"/>
      <c r="C44" s="29"/>
      <c r="D44" s="175" t="s">
        <v>105</v>
      </c>
      <c r="E44" s="170">
        <v>0.5</v>
      </c>
      <c r="F44" s="170">
        <v>0.5</v>
      </c>
      <c r="G44" s="260"/>
      <c r="H44" s="41">
        <v>6.35</v>
      </c>
      <c r="I44" s="41">
        <v>5.75</v>
      </c>
      <c r="J44" s="41">
        <v>0.35</v>
      </c>
      <c r="K44" s="41">
        <v>78.5</v>
      </c>
      <c r="L44" s="41">
        <v>0.035</v>
      </c>
      <c r="M44" s="41">
        <v>0.22</v>
      </c>
      <c r="N44" s="41"/>
      <c r="O44" s="41">
        <v>27.5</v>
      </c>
      <c r="P44" s="41">
        <v>1.25</v>
      </c>
      <c r="Q44" s="22"/>
      <c r="R44" s="48">
        <v>6.78</v>
      </c>
      <c r="S44" s="70">
        <f>(E44*R44)</f>
        <v>3.39</v>
      </c>
    </row>
    <row r="45" spans="2:19" ht="22.5" customHeight="1" thickBot="1">
      <c r="B45" s="28"/>
      <c r="C45" s="29"/>
      <c r="D45" s="175" t="s">
        <v>17</v>
      </c>
      <c r="E45" s="170">
        <v>5</v>
      </c>
      <c r="F45" s="170">
        <f>E45</f>
        <v>5</v>
      </c>
      <c r="G45" s="260"/>
      <c r="H45" s="41">
        <v>0.035</v>
      </c>
      <c r="I45" s="41">
        <v>3.9</v>
      </c>
      <c r="J45" s="41">
        <v>0.05</v>
      </c>
      <c r="K45" s="41">
        <v>35.45</v>
      </c>
      <c r="L45" s="41">
        <v>0.0075</v>
      </c>
      <c r="M45" s="41">
        <v>0.006</v>
      </c>
      <c r="N45" s="41"/>
      <c r="O45" s="41">
        <v>0.6</v>
      </c>
      <c r="P45" s="41">
        <v>0.01</v>
      </c>
      <c r="Q45" s="22"/>
      <c r="R45" s="48">
        <v>448.8</v>
      </c>
      <c r="S45" s="70">
        <f>(E45*R45)/1000</f>
        <v>2.244</v>
      </c>
    </row>
    <row r="46" spans="2:19" ht="22.5" customHeight="1" thickBot="1">
      <c r="B46" s="151"/>
      <c r="C46" s="152"/>
      <c r="D46" s="173" t="s">
        <v>106</v>
      </c>
      <c r="E46" s="172"/>
      <c r="F46" s="172"/>
      <c r="G46" s="8">
        <v>50</v>
      </c>
      <c r="H46" s="33">
        <f>H47+H48+H49</f>
        <v>0.497</v>
      </c>
      <c r="I46" s="33">
        <f aca="true" t="shared" si="8" ref="I46:P46">I47+I48+I49</f>
        <v>3.939</v>
      </c>
      <c r="J46" s="33">
        <f t="shared" si="8"/>
        <v>2.6499999999999995</v>
      </c>
      <c r="K46" s="33">
        <f t="shared" si="8"/>
        <v>53.540000000000006</v>
      </c>
      <c r="L46" s="33">
        <f t="shared" si="8"/>
        <v>0.014499999999999999</v>
      </c>
      <c r="M46" s="33">
        <f t="shared" si="8"/>
        <v>0.0131</v>
      </c>
      <c r="N46" s="33">
        <f>N47+N48+N49</f>
        <v>0</v>
      </c>
      <c r="O46" s="33">
        <f t="shared" si="8"/>
        <v>1.7400000000000002</v>
      </c>
      <c r="P46" s="33">
        <f t="shared" si="8"/>
        <v>0.115</v>
      </c>
      <c r="Q46" s="123" t="s">
        <v>196</v>
      </c>
      <c r="R46" s="43">
        <f>R47+R48+R49</f>
        <v>595.8</v>
      </c>
      <c r="S46" s="43">
        <f>S47+S48+S49</f>
        <v>2.979</v>
      </c>
    </row>
    <row r="47" spans="2:19" ht="22.5" customHeight="1" thickBot="1">
      <c r="B47" s="28"/>
      <c r="C47" s="29"/>
      <c r="D47" s="175" t="s">
        <v>38</v>
      </c>
      <c r="E47" s="251">
        <v>5</v>
      </c>
      <c r="F47" s="170">
        <f>E47</f>
        <v>5</v>
      </c>
      <c r="G47" s="9"/>
      <c r="H47" s="41">
        <v>0.144</v>
      </c>
      <c r="I47" s="41"/>
      <c r="J47" s="41">
        <v>0.57</v>
      </c>
      <c r="K47" s="41">
        <v>2.825</v>
      </c>
      <c r="L47" s="41"/>
      <c r="M47" s="41">
        <v>0.0051</v>
      </c>
      <c r="N47" s="41"/>
      <c r="O47" s="41">
        <v>0.6</v>
      </c>
      <c r="P47" s="41">
        <v>0.069</v>
      </c>
      <c r="Q47" s="22"/>
      <c r="R47" s="48">
        <v>109</v>
      </c>
      <c r="S47" s="70">
        <f>(E47*R47)/1000</f>
        <v>0.545</v>
      </c>
    </row>
    <row r="48" spans="2:19" ht="22.5" customHeight="1" thickBot="1">
      <c r="B48" s="28"/>
      <c r="C48" s="29"/>
      <c r="D48" s="175" t="s">
        <v>107</v>
      </c>
      <c r="E48" s="255">
        <v>5</v>
      </c>
      <c r="F48" s="180">
        <v>5</v>
      </c>
      <c r="G48" s="17"/>
      <c r="H48" s="53">
        <v>0.318</v>
      </c>
      <c r="I48" s="53">
        <v>0.039</v>
      </c>
      <c r="J48" s="53">
        <v>2.03</v>
      </c>
      <c r="K48" s="53">
        <v>15.265</v>
      </c>
      <c r="L48" s="53">
        <v>0.007</v>
      </c>
      <c r="M48" s="53">
        <v>0.002</v>
      </c>
      <c r="N48" s="53"/>
      <c r="O48" s="53">
        <v>0.54</v>
      </c>
      <c r="P48" s="53">
        <v>0.036</v>
      </c>
      <c r="Q48" s="22"/>
      <c r="R48" s="48">
        <v>38</v>
      </c>
      <c r="S48" s="70">
        <f>(E48*R48)/1000</f>
        <v>0.19</v>
      </c>
    </row>
    <row r="49" spans="2:19" ht="22.5" customHeight="1" thickBot="1">
      <c r="B49" s="28"/>
      <c r="C49" s="29"/>
      <c r="D49" s="175" t="s">
        <v>17</v>
      </c>
      <c r="E49" s="170">
        <v>5</v>
      </c>
      <c r="F49" s="170">
        <f>E49</f>
        <v>5</v>
      </c>
      <c r="G49" s="260"/>
      <c r="H49" s="41">
        <v>0.035</v>
      </c>
      <c r="I49" s="41">
        <v>3.9</v>
      </c>
      <c r="J49" s="41">
        <v>0.05</v>
      </c>
      <c r="K49" s="41">
        <v>35.45</v>
      </c>
      <c r="L49" s="41">
        <v>0.0075</v>
      </c>
      <c r="M49" s="41">
        <v>0.006</v>
      </c>
      <c r="N49" s="41"/>
      <c r="O49" s="41">
        <v>0.6</v>
      </c>
      <c r="P49" s="41">
        <v>0.01</v>
      </c>
      <c r="Q49" s="22"/>
      <c r="R49" s="48">
        <v>448.8</v>
      </c>
      <c r="S49" s="70">
        <f>(E49*R49)/1000</f>
        <v>2.244</v>
      </c>
    </row>
    <row r="50" spans="2:19" ht="22.5" customHeight="1" thickBot="1">
      <c r="B50" s="6"/>
      <c r="C50" s="31"/>
      <c r="D50" s="171" t="s">
        <v>85</v>
      </c>
      <c r="E50" s="181"/>
      <c r="F50" s="181"/>
      <c r="G50" s="8">
        <v>200</v>
      </c>
      <c r="H50" s="33">
        <f>H51+H52</f>
        <v>0.06</v>
      </c>
      <c r="I50" s="33">
        <f aca="true" t="shared" si="9" ref="I50:P50">I51+I52</f>
        <v>0.01</v>
      </c>
      <c r="J50" s="33">
        <f t="shared" si="9"/>
        <v>15.180000000000001</v>
      </c>
      <c r="K50" s="33">
        <f t="shared" si="9"/>
        <v>58.36</v>
      </c>
      <c r="L50" s="33">
        <f t="shared" si="9"/>
        <v>0</v>
      </c>
      <c r="M50" s="33">
        <f t="shared" si="9"/>
        <v>2.1</v>
      </c>
      <c r="N50" s="33">
        <f t="shared" si="9"/>
        <v>3.5</v>
      </c>
      <c r="O50" s="33">
        <f t="shared" si="9"/>
        <v>0.3</v>
      </c>
      <c r="P50" s="33">
        <f t="shared" si="9"/>
        <v>0.045</v>
      </c>
      <c r="Q50" s="123" t="s">
        <v>181</v>
      </c>
      <c r="R50" s="43">
        <f>R51+R52</f>
        <v>188</v>
      </c>
      <c r="S50" s="43">
        <f>S51+S52</f>
        <v>2.195</v>
      </c>
    </row>
    <row r="51" spans="1:19" s="4" customFormat="1" ht="22.5" customHeight="1" thickBot="1">
      <c r="A51" s="72"/>
      <c r="B51" s="28"/>
      <c r="C51" s="27"/>
      <c r="D51" s="169" t="s">
        <v>86</v>
      </c>
      <c r="E51" s="170">
        <v>10</v>
      </c>
      <c r="F51" s="251">
        <v>10</v>
      </c>
      <c r="G51" s="9"/>
      <c r="H51" s="41">
        <v>0.06</v>
      </c>
      <c r="I51" s="41">
        <v>0.01</v>
      </c>
      <c r="J51" s="41">
        <v>0.21</v>
      </c>
      <c r="K51" s="41">
        <v>1.51</v>
      </c>
      <c r="L51" s="41"/>
      <c r="M51" s="41">
        <v>2.1</v>
      </c>
      <c r="N51" s="41">
        <v>3.5</v>
      </c>
      <c r="O51" s="41"/>
      <c r="P51" s="41"/>
      <c r="Q51" s="22"/>
      <c r="R51" s="48">
        <v>125</v>
      </c>
      <c r="S51" s="70">
        <f>(E51*R51)/1000</f>
        <v>1.25</v>
      </c>
    </row>
    <row r="52" spans="2:19" ht="22.5" customHeight="1" thickBot="1">
      <c r="B52" s="28"/>
      <c r="C52" s="29"/>
      <c r="D52" s="169" t="s">
        <v>18</v>
      </c>
      <c r="E52" s="170">
        <v>15</v>
      </c>
      <c r="F52" s="170">
        <f>E52</f>
        <v>15</v>
      </c>
      <c r="G52" s="9"/>
      <c r="H52" s="41"/>
      <c r="I52" s="41"/>
      <c r="J52" s="41">
        <v>14.97</v>
      </c>
      <c r="K52" s="41">
        <v>56.85</v>
      </c>
      <c r="L52" s="41"/>
      <c r="M52" s="41"/>
      <c r="N52" s="41"/>
      <c r="O52" s="41">
        <v>0.3</v>
      </c>
      <c r="P52" s="41">
        <v>0.045</v>
      </c>
      <c r="Q52" s="22"/>
      <c r="R52" s="48">
        <v>63</v>
      </c>
      <c r="S52" s="70">
        <f>(E52*R52)/1000</f>
        <v>0.945</v>
      </c>
    </row>
    <row r="53" spans="2:19" ht="22.5" customHeight="1" thickBot="1">
      <c r="B53" s="6"/>
      <c r="C53" s="31"/>
      <c r="D53" s="171" t="s">
        <v>41</v>
      </c>
      <c r="E53" s="172">
        <v>40</v>
      </c>
      <c r="F53" s="172">
        <f>E53</f>
        <v>40</v>
      </c>
      <c r="G53" s="8">
        <v>40</v>
      </c>
      <c r="H53" s="33">
        <v>2.64</v>
      </c>
      <c r="I53" s="33">
        <v>0.48</v>
      </c>
      <c r="J53" s="33">
        <v>13.6</v>
      </c>
      <c r="K53" s="33">
        <v>72.4</v>
      </c>
      <c r="L53" s="33">
        <v>0.07</v>
      </c>
      <c r="M53" s="33">
        <v>0.03</v>
      </c>
      <c r="N53" s="33"/>
      <c r="O53" s="33">
        <v>14</v>
      </c>
      <c r="P53" s="33">
        <v>1.5</v>
      </c>
      <c r="Q53" s="123" t="s">
        <v>162</v>
      </c>
      <c r="R53" s="43">
        <v>60.23</v>
      </c>
      <c r="S53" s="71">
        <f>(E53*R53)/1000</f>
        <v>2.4092</v>
      </c>
    </row>
    <row r="54" spans="1:19" s="4" customFormat="1" ht="22.5" customHeight="1" thickBot="1">
      <c r="A54" s="72"/>
      <c r="B54" s="21"/>
      <c r="C54" s="5" t="s">
        <v>42</v>
      </c>
      <c r="D54" s="171" t="s">
        <v>270</v>
      </c>
      <c r="E54" s="172">
        <v>60</v>
      </c>
      <c r="F54" s="172">
        <v>60</v>
      </c>
      <c r="G54" s="8">
        <v>60</v>
      </c>
      <c r="H54" s="33">
        <v>3.08</v>
      </c>
      <c r="I54" s="33">
        <v>1.2</v>
      </c>
      <c r="J54" s="33">
        <v>19.92</v>
      </c>
      <c r="K54" s="33">
        <v>104.8</v>
      </c>
      <c r="L54" s="33">
        <v>0.108</v>
      </c>
      <c r="M54" s="33">
        <v>0.012</v>
      </c>
      <c r="N54" s="33"/>
      <c r="O54" s="33">
        <v>8</v>
      </c>
      <c r="P54" s="33">
        <v>0.792</v>
      </c>
      <c r="Q54" s="123" t="s">
        <v>168</v>
      </c>
      <c r="R54" s="43">
        <v>120</v>
      </c>
      <c r="S54" s="71">
        <f>(E54*R54)/1000</f>
        <v>7.2</v>
      </c>
    </row>
    <row r="55" spans="2:19" ht="22.5" customHeight="1" thickBot="1">
      <c r="B55" s="6"/>
      <c r="C55" s="31"/>
      <c r="D55" s="246" t="s">
        <v>232</v>
      </c>
      <c r="E55" s="172">
        <v>200</v>
      </c>
      <c r="F55" s="172">
        <v>200</v>
      </c>
      <c r="G55" s="8">
        <v>200</v>
      </c>
      <c r="H55" s="33">
        <v>7.5</v>
      </c>
      <c r="I55" s="33">
        <v>2.25</v>
      </c>
      <c r="J55" s="33">
        <v>12.75</v>
      </c>
      <c r="K55" s="33">
        <v>140</v>
      </c>
      <c r="L55" s="33"/>
      <c r="M55" s="33">
        <v>0.255</v>
      </c>
      <c r="N55" s="33"/>
      <c r="O55" s="33">
        <v>186</v>
      </c>
      <c r="P55" s="33">
        <v>0.12</v>
      </c>
      <c r="Q55" s="150" t="s">
        <v>234</v>
      </c>
      <c r="R55" s="43">
        <v>87.88</v>
      </c>
      <c r="S55" s="71">
        <f>(E55*R55)/1000</f>
        <v>17.576</v>
      </c>
    </row>
    <row r="56" spans="2:19" ht="22.5" customHeight="1" thickBot="1">
      <c r="B56" s="28"/>
      <c r="C56" s="26"/>
      <c r="D56" s="26" t="s">
        <v>48</v>
      </c>
      <c r="E56" s="164"/>
      <c r="F56" s="164"/>
      <c r="G56" s="164"/>
      <c r="H56" s="62">
        <f aca="true" t="shared" si="10" ref="H56:P56">SUM(H55+H54+H53+H50+H46+H40+H29+H26+H23+H20+H16+H9)</f>
        <v>52.128</v>
      </c>
      <c r="I56" s="62">
        <f t="shared" si="10"/>
        <v>113.68299999999999</v>
      </c>
      <c r="J56" s="62">
        <f t="shared" si="10"/>
        <v>172.67800000000005</v>
      </c>
      <c r="K56" s="62">
        <f t="shared" si="10"/>
        <v>1601.6799999999998</v>
      </c>
      <c r="L56" s="62">
        <f t="shared" si="10"/>
        <v>1.1235000000000002</v>
      </c>
      <c r="M56" s="62">
        <f t="shared" si="10"/>
        <v>3.3149000000000006</v>
      </c>
      <c r="N56" s="62">
        <f t="shared" si="10"/>
        <v>43.627</v>
      </c>
      <c r="O56" s="62">
        <f t="shared" si="10"/>
        <v>527.284</v>
      </c>
      <c r="P56" s="62">
        <f t="shared" si="10"/>
        <v>10.286999999999997</v>
      </c>
      <c r="Q56" s="62"/>
      <c r="R56" s="62">
        <f>R54+R53+R50+R40+R29+R26+R23+R20+R16+R9+R55+R46</f>
        <v>5806.740000000001</v>
      </c>
      <c r="S56" s="62">
        <f>S54+S53+S50+S40+S29+S26+S23+S20+S16+S9+S55+S46</f>
        <v>99.72714999999998</v>
      </c>
    </row>
    <row r="57" spans="2:19" ht="14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133"/>
      <c r="R57" s="77"/>
      <c r="S57" s="77"/>
    </row>
    <row r="58" spans="2:19" ht="14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133"/>
      <c r="R58" s="77"/>
      <c r="S58" s="77"/>
    </row>
    <row r="59" spans="2:19" ht="15" thickBo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133"/>
      <c r="R59" s="77"/>
      <c r="S59" s="77"/>
    </row>
    <row r="60" spans="2:19" ht="31.5" customHeight="1" thickBot="1">
      <c r="B60" s="311" t="s">
        <v>1</v>
      </c>
      <c r="C60" s="311" t="s">
        <v>55</v>
      </c>
      <c r="D60" s="311" t="s">
        <v>56</v>
      </c>
      <c r="E60" s="311" t="s">
        <v>2</v>
      </c>
      <c r="F60" s="311" t="s">
        <v>3</v>
      </c>
      <c r="G60" s="311" t="s">
        <v>51</v>
      </c>
      <c r="H60" s="302" t="s">
        <v>4</v>
      </c>
      <c r="I60" s="303"/>
      <c r="J60" s="304"/>
      <c r="K60" s="311" t="s">
        <v>94</v>
      </c>
      <c r="L60" s="302" t="s">
        <v>53</v>
      </c>
      <c r="M60" s="303"/>
      <c r="N60" s="304"/>
      <c r="O60" s="302" t="s">
        <v>95</v>
      </c>
      <c r="P60" s="304"/>
      <c r="Q60" s="280" t="s">
        <v>155</v>
      </c>
      <c r="R60" s="302" t="s">
        <v>5</v>
      </c>
      <c r="S60" s="316" t="s">
        <v>50</v>
      </c>
    </row>
    <row r="61" spans="2:19" ht="15" customHeight="1" thickBot="1">
      <c r="B61" s="312"/>
      <c r="C61" s="312"/>
      <c r="D61" s="312"/>
      <c r="E61" s="312"/>
      <c r="F61" s="312"/>
      <c r="G61" s="314"/>
      <c r="H61" s="305"/>
      <c r="I61" s="306"/>
      <c r="J61" s="307"/>
      <c r="K61" s="314"/>
      <c r="L61" s="305"/>
      <c r="M61" s="306"/>
      <c r="N61" s="307"/>
      <c r="O61" s="305"/>
      <c r="P61" s="307"/>
      <c r="Q61" s="281"/>
      <c r="R61" s="305"/>
      <c r="S61" s="316"/>
    </row>
    <row r="62" spans="2:19" ht="15" customHeight="1" thickBot="1">
      <c r="B62" s="312"/>
      <c r="C62" s="312"/>
      <c r="D62" s="312"/>
      <c r="E62" s="312"/>
      <c r="F62" s="312"/>
      <c r="G62" s="314"/>
      <c r="H62" s="305"/>
      <c r="I62" s="306"/>
      <c r="J62" s="307"/>
      <c r="K62" s="314"/>
      <c r="L62" s="305"/>
      <c r="M62" s="306"/>
      <c r="N62" s="307"/>
      <c r="O62" s="305"/>
      <c r="P62" s="307"/>
      <c r="Q62" s="281"/>
      <c r="R62" s="305"/>
      <c r="S62" s="316"/>
    </row>
    <row r="63" spans="2:19" ht="15" customHeight="1" thickBot="1">
      <c r="B63" s="312"/>
      <c r="C63" s="312"/>
      <c r="D63" s="312"/>
      <c r="E63" s="312"/>
      <c r="F63" s="312"/>
      <c r="G63" s="314"/>
      <c r="H63" s="305"/>
      <c r="I63" s="306"/>
      <c r="J63" s="307"/>
      <c r="K63" s="314"/>
      <c r="L63" s="305"/>
      <c r="M63" s="306"/>
      <c r="N63" s="307"/>
      <c r="O63" s="305"/>
      <c r="P63" s="307"/>
      <c r="Q63" s="281"/>
      <c r="R63" s="305"/>
      <c r="S63" s="316"/>
    </row>
    <row r="64" spans="2:19" ht="21.75" customHeight="1" thickBot="1">
      <c r="B64" s="313"/>
      <c r="C64" s="313"/>
      <c r="D64" s="313"/>
      <c r="E64" s="313"/>
      <c r="F64" s="313"/>
      <c r="G64" s="315"/>
      <c r="H64" s="308"/>
      <c r="I64" s="309"/>
      <c r="J64" s="310"/>
      <c r="K64" s="315"/>
      <c r="L64" s="308"/>
      <c r="M64" s="309"/>
      <c r="N64" s="310"/>
      <c r="O64" s="308"/>
      <c r="P64" s="310"/>
      <c r="Q64" s="282"/>
      <c r="R64" s="308"/>
      <c r="S64" s="316"/>
    </row>
    <row r="65" spans="2:19" ht="15.75" thickBot="1">
      <c r="B65" s="162"/>
      <c r="C65" s="164"/>
      <c r="D65" s="164"/>
      <c r="E65" s="164"/>
      <c r="F65" s="164"/>
      <c r="G65" s="164"/>
      <c r="H65" s="164" t="s">
        <v>6</v>
      </c>
      <c r="I65" s="164" t="s">
        <v>7</v>
      </c>
      <c r="J65" s="164" t="s">
        <v>8</v>
      </c>
      <c r="K65" s="164"/>
      <c r="L65" s="164" t="s">
        <v>9</v>
      </c>
      <c r="M65" s="164" t="s">
        <v>10</v>
      </c>
      <c r="N65" s="164" t="s">
        <v>11</v>
      </c>
      <c r="O65" s="164" t="s">
        <v>12</v>
      </c>
      <c r="P65" s="164" t="s">
        <v>13</v>
      </c>
      <c r="Q65" s="134"/>
      <c r="R65" s="163"/>
      <c r="S65" s="24"/>
    </row>
    <row r="66" spans="2:19" ht="23.25" customHeight="1" thickBot="1">
      <c r="B66" s="21"/>
      <c r="C66" s="5" t="s">
        <v>49</v>
      </c>
      <c r="D66" s="267" t="s">
        <v>116</v>
      </c>
      <c r="E66" s="240"/>
      <c r="F66" s="240"/>
      <c r="G66" s="241">
        <v>200</v>
      </c>
      <c r="H66" s="242">
        <f aca="true" t="shared" si="11" ref="H66:P66">H67+H68+H69+H70</f>
        <v>3.5239999999999996</v>
      </c>
      <c r="I66" s="242">
        <f t="shared" si="11"/>
        <v>2.34</v>
      </c>
      <c r="J66" s="242">
        <f t="shared" si="11"/>
        <v>33.055</v>
      </c>
      <c r="K66" s="242">
        <f t="shared" si="11"/>
        <v>149.22400000000002</v>
      </c>
      <c r="L66" s="242">
        <f t="shared" si="11"/>
        <v>0.051000000000000004</v>
      </c>
      <c r="M66" s="242">
        <f t="shared" si="11"/>
        <v>0.036500000000000005</v>
      </c>
      <c r="N66" s="242">
        <f t="shared" si="11"/>
        <v>0.225</v>
      </c>
      <c r="O66" s="242">
        <f t="shared" si="11"/>
        <v>25.04</v>
      </c>
      <c r="P66" s="242">
        <f t="shared" si="11"/>
        <v>0.352</v>
      </c>
      <c r="Q66" s="140">
        <v>88</v>
      </c>
      <c r="R66" s="88">
        <f>R67+R68+R69+R70</f>
        <v>620.55</v>
      </c>
      <c r="S66" s="43">
        <f>S67+S68+S69+S70</f>
        <v>3.62985</v>
      </c>
    </row>
    <row r="67" spans="2:19" ht="23.25" customHeight="1" thickBot="1">
      <c r="B67" s="28"/>
      <c r="C67" s="29"/>
      <c r="D67" s="169" t="s">
        <v>36</v>
      </c>
      <c r="E67" s="170">
        <v>15</v>
      </c>
      <c r="F67" s="170">
        <v>15</v>
      </c>
      <c r="G67" s="9"/>
      <c r="H67" s="41">
        <v>0.42</v>
      </c>
      <c r="I67" s="41">
        <v>0.48</v>
      </c>
      <c r="J67" s="41">
        <v>0.705</v>
      </c>
      <c r="K67" s="41">
        <v>8.7</v>
      </c>
      <c r="L67" s="41">
        <v>0.006</v>
      </c>
      <c r="M67" s="41">
        <v>0.0225</v>
      </c>
      <c r="N67" s="41">
        <v>0.225</v>
      </c>
      <c r="O67" s="41">
        <v>18.6</v>
      </c>
      <c r="P67" s="41">
        <v>0.03</v>
      </c>
      <c r="Q67" s="130"/>
      <c r="R67" s="51">
        <v>64.75</v>
      </c>
      <c r="S67" s="70">
        <f>(E67*R67)/1000</f>
        <v>0.97125</v>
      </c>
    </row>
    <row r="68" spans="2:19" ht="23.25" customHeight="1" thickBot="1">
      <c r="B68" s="28"/>
      <c r="C68" s="29"/>
      <c r="D68" s="169" t="s">
        <v>88</v>
      </c>
      <c r="E68" s="170">
        <v>30</v>
      </c>
      <c r="F68" s="170">
        <f>E68</f>
        <v>30</v>
      </c>
      <c r="G68" s="260"/>
      <c r="H68" s="63">
        <v>3.09</v>
      </c>
      <c r="I68" s="63">
        <v>0.3</v>
      </c>
      <c r="J68" s="63">
        <v>20.37</v>
      </c>
      <c r="K68" s="63">
        <v>98.4</v>
      </c>
      <c r="L68" s="63">
        <v>0.042</v>
      </c>
      <c r="M68" s="63">
        <v>0.012</v>
      </c>
      <c r="N68" s="63"/>
      <c r="O68" s="63">
        <v>6</v>
      </c>
      <c r="P68" s="63">
        <v>0.288</v>
      </c>
      <c r="Q68" s="130"/>
      <c r="R68" s="51">
        <v>44</v>
      </c>
      <c r="S68" s="70">
        <f>(E68*R68)/1000</f>
        <v>1.32</v>
      </c>
    </row>
    <row r="69" spans="2:19" ht="23.25" customHeight="1" thickBot="1">
      <c r="B69" s="28"/>
      <c r="C69" s="29"/>
      <c r="D69" s="169" t="s">
        <v>18</v>
      </c>
      <c r="E69" s="251">
        <v>7</v>
      </c>
      <c r="F69" s="170">
        <f>E69</f>
        <v>7</v>
      </c>
      <c r="G69" s="260"/>
      <c r="H69" s="41"/>
      <c r="I69" s="41"/>
      <c r="J69" s="41">
        <v>9.98</v>
      </c>
      <c r="K69" s="41">
        <v>27.944</v>
      </c>
      <c r="L69" s="41"/>
      <c r="M69" s="41"/>
      <c r="N69" s="41"/>
      <c r="O69" s="41">
        <v>0.2</v>
      </c>
      <c r="P69" s="41">
        <v>0.03</v>
      </c>
      <c r="Q69" s="22"/>
      <c r="R69" s="51">
        <v>63</v>
      </c>
      <c r="S69" s="70">
        <f>(E69*R69)/1000</f>
        <v>0.441</v>
      </c>
    </row>
    <row r="70" spans="2:19" ht="23.25" customHeight="1" thickBot="1">
      <c r="B70" s="28"/>
      <c r="C70" s="27"/>
      <c r="D70" s="169" t="s">
        <v>17</v>
      </c>
      <c r="E70" s="170">
        <v>2</v>
      </c>
      <c r="F70" s="170">
        <v>2</v>
      </c>
      <c r="G70" s="260"/>
      <c r="H70" s="41">
        <v>0.014</v>
      </c>
      <c r="I70" s="41">
        <v>1.56</v>
      </c>
      <c r="J70" s="41">
        <v>2</v>
      </c>
      <c r="K70" s="41">
        <v>14.18</v>
      </c>
      <c r="L70" s="41">
        <v>0.003</v>
      </c>
      <c r="M70" s="41">
        <v>0.002</v>
      </c>
      <c r="N70" s="41"/>
      <c r="O70" s="41">
        <v>0.24</v>
      </c>
      <c r="P70" s="41">
        <v>0.004</v>
      </c>
      <c r="Q70" s="22"/>
      <c r="R70" s="51">
        <v>448.8</v>
      </c>
      <c r="S70" s="70">
        <f>(E70*R70)/1000</f>
        <v>0.8976000000000001</v>
      </c>
    </row>
    <row r="71" spans="2:19" ht="27" customHeight="1" thickBot="1">
      <c r="B71" s="21"/>
      <c r="C71" s="7"/>
      <c r="D71" s="167" t="s">
        <v>60</v>
      </c>
      <c r="E71" s="168"/>
      <c r="F71" s="168"/>
      <c r="G71" s="30">
        <v>200</v>
      </c>
      <c r="H71" s="43">
        <f aca="true" t="shared" si="12" ref="H71:R71">SUM(H72:H73)</f>
        <v>0</v>
      </c>
      <c r="I71" s="43">
        <f t="shared" si="12"/>
        <v>0</v>
      </c>
      <c r="J71" s="43">
        <f t="shared" si="12"/>
        <v>14.97</v>
      </c>
      <c r="K71" s="43">
        <f t="shared" si="12"/>
        <v>56.85</v>
      </c>
      <c r="L71" s="43">
        <f t="shared" si="12"/>
        <v>0</v>
      </c>
      <c r="M71" s="43">
        <f t="shared" si="12"/>
        <v>0</v>
      </c>
      <c r="N71" s="43">
        <f t="shared" si="12"/>
        <v>0</v>
      </c>
      <c r="O71" s="43">
        <f t="shared" si="12"/>
        <v>0.3</v>
      </c>
      <c r="P71" s="43">
        <f t="shared" si="12"/>
        <v>0.045</v>
      </c>
      <c r="Q71" s="43">
        <v>14</v>
      </c>
      <c r="R71" s="43">
        <f t="shared" si="12"/>
        <v>428</v>
      </c>
      <c r="S71" s="43">
        <f>SUM(S72:S73)</f>
        <v>1.31</v>
      </c>
    </row>
    <row r="72" spans="2:19" ht="23.25" customHeight="1" thickBot="1">
      <c r="B72" s="28"/>
      <c r="C72" s="29"/>
      <c r="D72" s="238" t="s">
        <v>71</v>
      </c>
      <c r="E72" s="170">
        <v>1</v>
      </c>
      <c r="F72" s="170">
        <f>E72</f>
        <v>1</v>
      </c>
      <c r="G72" s="260"/>
      <c r="H72" s="63"/>
      <c r="I72" s="63"/>
      <c r="J72" s="63"/>
      <c r="K72" s="63"/>
      <c r="L72" s="63"/>
      <c r="M72" s="63"/>
      <c r="N72" s="63"/>
      <c r="O72" s="63"/>
      <c r="P72" s="63"/>
      <c r="Q72" s="130"/>
      <c r="R72" s="51">
        <v>365</v>
      </c>
      <c r="S72" s="70">
        <f>(E72*R72)/1000</f>
        <v>0.365</v>
      </c>
    </row>
    <row r="73" spans="2:19" ht="23.25" customHeight="1" thickBot="1">
      <c r="B73" s="28"/>
      <c r="C73" s="29"/>
      <c r="D73" s="191" t="s">
        <v>18</v>
      </c>
      <c r="E73" s="170">
        <v>15</v>
      </c>
      <c r="F73" s="170">
        <f>E73</f>
        <v>15</v>
      </c>
      <c r="G73" s="260"/>
      <c r="H73" s="41"/>
      <c r="I73" s="41"/>
      <c r="J73" s="41">
        <v>14.97</v>
      </c>
      <c r="K73" s="41">
        <v>56.85</v>
      </c>
      <c r="L73" s="41"/>
      <c r="M73" s="41"/>
      <c r="N73" s="41"/>
      <c r="O73" s="41">
        <v>0.3</v>
      </c>
      <c r="P73" s="41">
        <v>0.045</v>
      </c>
      <c r="Q73" s="22"/>
      <c r="R73" s="51">
        <v>63</v>
      </c>
      <c r="S73" s="70">
        <f>(E73*R73)/1000</f>
        <v>0.945</v>
      </c>
    </row>
    <row r="74" spans="2:19" ht="23.25" customHeight="1" hidden="1" thickBot="1">
      <c r="B74" s="218"/>
      <c r="C74" s="218"/>
      <c r="D74" s="202"/>
      <c r="E74" s="219"/>
      <c r="F74" s="203"/>
      <c r="G74" s="201"/>
      <c r="H74" s="205"/>
      <c r="I74" s="205"/>
      <c r="J74" s="205"/>
      <c r="K74" s="205"/>
      <c r="L74" s="205"/>
      <c r="M74" s="205"/>
      <c r="N74" s="205"/>
      <c r="O74" s="205"/>
      <c r="P74" s="205"/>
      <c r="Q74" s="206"/>
      <c r="R74" s="216"/>
      <c r="S74" s="211">
        <f>(E74*R74)/1000</f>
        <v>0</v>
      </c>
    </row>
    <row r="75" spans="2:19" ht="30" customHeight="1" thickBot="1">
      <c r="B75" s="78"/>
      <c r="C75" s="78"/>
      <c r="D75" s="26" t="s">
        <v>48</v>
      </c>
      <c r="E75" s="157"/>
      <c r="F75" s="157"/>
      <c r="G75" s="157"/>
      <c r="H75" s="261">
        <f aca="true" t="shared" si="13" ref="H75:R75">H71+H66</f>
        <v>3.5239999999999996</v>
      </c>
      <c r="I75" s="261">
        <f t="shared" si="13"/>
        <v>2.34</v>
      </c>
      <c r="J75" s="261">
        <f t="shared" si="13"/>
        <v>48.025</v>
      </c>
      <c r="K75" s="261">
        <f t="shared" si="13"/>
        <v>206.074</v>
      </c>
      <c r="L75" s="261">
        <f t="shared" si="13"/>
        <v>0.051000000000000004</v>
      </c>
      <c r="M75" s="261">
        <f t="shared" si="13"/>
        <v>0.036500000000000005</v>
      </c>
      <c r="N75" s="261">
        <f t="shared" si="13"/>
        <v>0.225</v>
      </c>
      <c r="O75" s="261">
        <f t="shared" si="13"/>
        <v>25.34</v>
      </c>
      <c r="P75" s="261">
        <f t="shared" si="13"/>
        <v>0.39699999999999996</v>
      </c>
      <c r="Q75" s="261"/>
      <c r="R75" s="261">
        <f t="shared" si="13"/>
        <v>1048.55</v>
      </c>
      <c r="S75" s="165">
        <f>S71+S66</f>
        <v>4.93985</v>
      </c>
    </row>
    <row r="78" spans="18:19" ht="17.25">
      <c r="R78" s="115" t="s">
        <v>154</v>
      </c>
      <c r="S78" s="114">
        <f>S75+S56</f>
        <v>104.66699999999997</v>
      </c>
    </row>
  </sheetData>
  <sheetProtection/>
  <mergeCells count="27">
    <mergeCell ref="S3:S7"/>
    <mergeCell ref="B60:B64"/>
    <mergeCell ref="C60:C64"/>
    <mergeCell ref="D60:D64"/>
    <mergeCell ref="E60:E64"/>
    <mergeCell ref="F60:F64"/>
    <mergeCell ref="G60:G64"/>
    <mergeCell ref="S60:S64"/>
    <mergeCell ref="H60:J64"/>
    <mergeCell ref="K60:K64"/>
    <mergeCell ref="L60:N64"/>
    <mergeCell ref="O60:P64"/>
    <mergeCell ref="Q60:Q64"/>
    <mergeCell ref="R60:R64"/>
    <mergeCell ref="B1:R1"/>
    <mergeCell ref="B3:B7"/>
    <mergeCell ref="C3:C7"/>
    <mergeCell ref="D3:D7"/>
    <mergeCell ref="E3:E7"/>
    <mergeCell ref="F3:F7"/>
    <mergeCell ref="R3:R7"/>
    <mergeCell ref="G3:G7"/>
    <mergeCell ref="H3:J7"/>
    <mergeCell ref="K3:K7"/>
    <mergeCell ref="L3:N7"/>
    <mergeCell ref="O3:P7"/>
    <mergeCell ref="Q3:Q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9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77"/>
  <sheetViews>
    <sheetView view="pageBreakPreview" zoomScale="80" zoomScaleSheetLayoutView="80" zoomScalePageLayoutView="0" workbookViewId="0" topLeftCell="C31">
      <selection activeCell="G50" sqref="G50"/>
    </sheetView>
  </sheetViews>
  <sheetFormatPr defaultColWidth="9.140625" defaultRowHeight="15"/>
  <cols>
    <col min="1" max="1" width="4.57421875" style="72" customWidth="1"/>
    <col min="2" max="2" width="7.8515625" style="72" customWidth="1"/>
    <col min="3" max="3" width="22.8515625" style="72" bestFit="1" customWidth="1"/>
    <col min="4" max="4" width="36.28125" style="72" bestFit="1" customWidth="1"/>
    <col min="5" max="5" width="10.28125" style="72" bestFit="1" customWidth="1"/>
    <col min="6" max="6" width="9.28125" style="72" bestFit="1" customWidth="1"/>
    <col min="7" max="7" width="15.8515625" style="72" bestFit="1" customWidth="1"/>
    <col min="8" max="9" width="8.00390625" style="72" bestFit="1" customWidth="1"/>
    <col min="10" max="10" width="9.28125" style="72" bestFit="1" customWidth="1"/>
    <col min="11" max="11" width="18.140625" style="72" bestFit="1" customWidth="1"/>
    <col min="12" max="13" width="6.7109375" style="72" bestFit="1" customWidth="1"/>
    <col min="14" max="15" width="9.28125" style="72" bestFit="1" customWidth="1"/>
    <col min="16" max="16" width="8.00390625" style="72" bestFit="1" customWidth="1"/>
    <col min="17" max="17" width="9.140625" style="117" bestFit="1" customWidth="1"/>
    <col min="18" max="18" width="12.28125" style="72" bestFit="1" customWidth="1"/>
    <col min="19" max="19" width="9.8515625" style="72" bestFit="1" customWidth="1"/>
  </cols>
  <sheetData>
    <row r="1" spans="2:18" ht="24">
      <c r="B1" s="289" t="s">
        <v>115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ht="15" thickBot="1"/>
    <row r="3" spans="2:19" ht="31.5" customHeight="1" thickBot="1">
      <c r="B3" s="268" t="s">
        <v>1</v>
      </c>
      <c r="C3" s="268" t="s">
        <v>55</v>
      </c>
      <c r="D3" s="268" t="s">
        <v>56</v>
      </c>
      <c r="E3" s="268" t="s">
        <v>2</v>
      </c>
      <c r="F3" s="268" t="s">
        <v>3</v>
      </c>
      <c r="G3" s="268" t="s">
        <v>51</v>
      </c>
      <c r="H3" s="271" t="s">
        <v>52</v>
      </c>
      <c r="I3" s="272"/>
      <c r="J3" s="273"/>
      <c r="K3" s="268" t="s">
        <v>94</v>
      </c>
      <c r="L3" s="271" t="s">
        <v>53</v>
      </c>
      <c r="M3" s="272"/>
      <c r="N3" s="273"/>
      <c r="O3" s="271" t="s">
        <v>95</v>
      </c>
      <c r="P3" s="273"/>
      <c r="Q3" s="280" t="s">
        <v>155</v>
      </c>
      <c r="R3" s="271" t="s">
        <v>5</v>
      </c>
      <c r="S3" s="288" t="s">
        <v>50</v>
      </c>
    </row>
    <row r="4" spans="2:19" ht="15" thickBot="1">
      <c r="B4" s="269"/>
      <c r="C4" s="269"/>
      <c r="D4" s="269"/>
      <c r="E4" s="269"/>
      <c r="F4" s="269"/>
      <c r="G4" s="269"/>
      <c r="H4" s="274"/>
      <c r="I4" s="275"/>
      <c r="J4" s="276"/>
      <c r="K4" s="269"/>
      <c r="L4" s="274"/>
      <c r="M4" s="275"/>
      <c r="N4" s="276"/>
      <c r="O4" s="274"/>
      <c r="P4" s="276"/>
      <c r="Q4" s="281"/>
      <c r="R4" s="274"/>
      <c r="S4" s="288"/>
    </row>
    <row r="5" spans="2:19" ht="15" thickBot="1">
      <c r="B5" s="269"/>
      <c r="C5" s="269"/>
      <c r="D5" s="269"/>
      <c r="E5" s="269"/>
      <c r="F5" s="269"/>
      <c r="G5" s="269"/>
      <c r="H5" s="274"/>
      <c r="I5" s="275"/>
      <c r="J5" s="276"/>
      <c r="K5" s="269"/>
      <c r="L5" s="274"/>
      <c r="M5" s="275"/>
      <c r="N5" s="276"/>
      <c r="O5" s="274"/>
      <c r="P5" s="276"/>
      <c r="Q5" s="281"/>
      <c r="R5" s="274"/>
      <c r="S5" s="288"/>
    </row>
    <row r="6" spans="2:19" ht="15" thickBot="1">
      <c r="B6" s="269"/>
      <c r="C6" s="269"/>
      <c r="D6" s="269"/>
      <c r="E6" s="269"/>
      <c r="F6" s="269"/>
      <c r="G6" s="269"/>
      <c r="H6" s="274"/>
      <c r="I6" s="275"/>
      <c r="J6" s="276"/>
      <c r="K6" s="269"/>
      <c r="L6" s="274"/>
      <c r="M6" s="275"/>
      <c r="N6" s="276"/>
      <c r="O6" s="274"/>
      <c r="P6" s="276"/>
      <c r="Q6" s="281"/>
      <c r="R6" s="274"/>
      <c r="S6" s="288"/>
    </row>
    <row r="7" spans="2:19" ht="15" thickBot="1">
      <c r="B7" s="270"/>
      <c r="C7" s="270"/>
      <c r="D7" s="270"/>
      <c r="E7" s="270"/>
      <c r="F7" s="270"/>
      <c r="G7" s="270"/>
      <c r="H7" s="277"/>
      <c r="I7" s="278"/>
      <c r="J7" s="279"/>
      <c r="K7" s="270"/>
      <c r="L7" s="277"/>
      <c r="M7" s="278"/>
      <c r="N7" s="279"/>
      <c r="O7" s="277"/>
      <c r="P7" s="279"/>
      <c r="Q7" s="282"/>
      <c r="R7" s="277"/>
      <c r="S7" s="288"/>
    </row>
    <row r="8" spans="2:19" ht="15.75" thickBot="1">
      <c r="B8" s="158"/>
      <c r="C8" s="160"/>
      <c r="D8" s="160"/>
      <c r="E8" s="160"/>
      <c r="F8" s="160"/>
      <c r="G8" s="160"/>
      <c r="H8" s="160" t="s">
        <v>6</v>
      </c>
      <c r="I8" s="160" t="s">
        <v>7</v>
      </c>
      <c r="J8" s="160" t="s">
        <v>8</v>
      </c>
      <c r="K8" s="160"/>
      <c r="L8" s="160" t="s">
        <v>9</v>
      </c>
      <c r="M8" s="160" t="s">
        <v>10</v>
      </c>
      <c r="N8" s="160" t="s">
        <v>11</v>
      </c>
      <c r="O8" s="160" t="s">
        <v>12</v>
      </c>
      <c r="P8" s="160" t="s">
        <v>13</v>
      </c>
      <c r="Q8" s="131"/>
      <c r="R8" s="159"/>
      <c r="S8" s="161"/>
    </row>
    <row r="9" spans="1:19" s="15" customFormat="1" ht="24" customHeight="1" thickBot="1">
      <c r="A9" s="75"/>
      <c r="B9" s="21"/>
      <c r="C9" s="5" t="s">
        <v>14</v>
      </c>
      <c r="D9" s="177" t="s">
        <v>255</v>
      </c>
      <c r="E9" s="168"/>
      <c r="F9" s="168"/>
      <c r="G9" s="30">
        <v>200</v>
      </c>
      <c r="H9" s="59">
        <f>H10+H11+H12+H13</f>
        <v>7.415000000000001</v>
      </c>
      <c r="I9" s="59">
        <f aca="true" t="shared" si="0" ref="I9:P9">I10+I11+I12+I13</f>
        <v>10.168000000000001</v>
      </c>
      <c r="J9" s="59">
        <f t="shared" si="0"/>
        <v>33.17399999999999</v>
      </c>
      <c r="K9" s="59">
        <f t="shared" si="0"/>
        <v>281.57</v>
      </c>
      <c r="L9" s="59">
        <f t="shared" si="0"/>
        <v>0.2261</v>
      </c>
      <c r="M9" s="59">
        <f t="shared" si="0"/>
        <v>0.23500000000000001</v>
      </c>
      <c r="N9" s="59">
        <f t="shared" si="0"/>
        <v>1.95</v>
      </c>
      <c r="O9" s="59">
        <f t="shared" si="0"/>
        <v>179.67999999999998</v>
      </c>
      <c r="P9" s="59">
        <f t="shared" si="0"/>
        <v>0.9154</v>
      </c>
      <c r="Q9" s="132" t="s">
        <v>161</v>
      </c>
      <c r="R9" s="61">
        <f>R10+R11+R12+R13</f>
        <v>615.55</v>
      </c>
      <c r="S9" s="61">
        <f>S10+S11+S12+S13</f>
        <v>14.146500000000001</v>
      </c>
    </row>
    <row r="10" spans="2:19" ht="24" customHeight="1" thickBot="1">
      <c r="B10" s="1"/>
      <c r="C10" s="3"/>
      <c r="D10" s="175" t="s">
        <v>36</v>
      </c>
      <c r="E10" s="255">
        <v>150</v>
      </c>
      <c r="F10" s="180">
        <v>150</v>
      </c>
      <c r="G10" s="16"/>
      <c r="H10" s="53">
        <v>3.64</v>
      </c>
      <c r="I10" s="53">
        <v>4.16</v>
      </c>
      <c r="J10" s="53">
        <v>6.11</v>
      </c>
      <c r="K10" s="53">
        <v>80.1</v>
      </c>
      <c r="L10" s="53">
        <v>0.052</v>
      </c>
      <c r="M10" s="53">
        <v>0.195</v>
      </c>
      <c r="N10" s="53">
        <v>1.95</v>
      </c>
      <c r="O10" s="53">
        <v>161.2</v>
      </c>
      <c r="P10" s="53">
        <v>0.26</v>
      </c>
      <c r="Q10" s="22"/>
      <c r="R10" s="48">
        <v>64.75</v>
      </c>
      <c r="S10" s="70">
        <f>(E10*R10)/1000</f>
        <v>9.7125</v>
      </c>
    </row>
    <row r="11" spans="2:19" ht="24" customHeight="1" thickBot="1">
      <c r="B11" s="28"/>
      <c r="C11" s="29"/>
      <c r="D11" s="175" t="s">
        <v>101</v>
      </c>
      <c r="E11" s="255">
        <v>40</v>
      </c>
      <c r="F11" s="180">
        <v>40</v>
      </c>
      <c r="G11" s="16"/>
      <c r="H11" s="53">
        <v>3.74</v>
      </c>
      <c r="I11" s="53">
        <v>2.108</v>
      </c>
      <c r="J11" s="53">
        <v>17.034</v>
      </c>
      <c r="K11" s="53">
        <v>128.12</v>
      </c>
      <c r="L11" s="53">
        <v>0.1666</v>
      </c>
      <c r="M11" s="53">
        <v>0.034</v>
      </c>
      <c r="N11" s="53"/>
      <c r="O11" s="53">
        <v>17.68</v>
      </c>
      <c r="P11" s="53">
        <v>0.6154</v>
      </c>
      <c r="Q11" s="22"/>
      <c r="R11" s="48">
        <v>39</v>
      </c>
      <c r="S11" s="70">
        <f>(E11*R11)/1000</f>
        <v>1.56</v>
      </c>
    </row>
    <row r="12" spans="2:19" ht="24" customHeight="1" thickBot="1">
      <c r="B12" s="28"/>
      <c r="C12" s="29"/>
      <c r="D12" s="175" t="s">
        <v>18</v>
      </c>
      <c r="E12" s="170">
        <v>10</v>
      </c>
      <c r="F12" s="170">
        <f>E12</f>
        <v>10</v>
      </c>
      <c r="G12" s="9"/>
      <c r="H12" s="41"/>
      <c r="I12" s="41"/>
      <c r="J12" s="41">
        <v>9.98</v>
      </c>
      <c r="K12" s="41">
        <v>37.9</v>
      </c>
      <c r="L12" s="41"/>
      <c r="M12" s="41"/>
      <c r="N12" s="41"/>
      <c r="O12" s="41">
        <v>0.2</v>
      </c>
      <c r="P12" s="41">
        <v>0.03</v>
      </c>
      <c r="Q12" s="22"/>
      <c r="R12" s="48">
        <v>63</v>
      </c>
      <c r="S12" s="70">
        <f>(E12*R12)/1000</f>
        <v>0.63</v>
      </c>
    </row>
    <row r="13" spans="2:19" ht="24" customHeight="1" thickBot="1">
      <c r="B13" s="28"/>
      <c r="C13" s="29"/>
      <c r="D13" s="175" t="s">
        <v>17</v>
      </c>
      <c r="E13" s="170">
        <v>5</v>
      </c>
      <c r="F13" s="170">
        <f>E13</f>
        <v>5</v>
      </c>
      <c r="G13" s="260"/>
      <c r="H13" s="41">
        <v>0.035</v>
      </c>
      <c r="I13" s="41">
        <v>3.9</v>
      </c>
      <c r="J13" s="41">
        <v>0.05</v>
      </c>
      <c r="K13" s="41">
        <v>35.45</v>
      </c>
      <c r="L13" s="41">
        <v>0.0075</v>
      </c>
      <c r="M13" s="41">
        <v>0.006</v>
      </c>
      <c r="N13" s="41"/>
      <c r="O13" s="41">
        <v>0.6</v>
      </c>
      <c r="P13" s="41">
        <v>0.01</v>
      </c>
      <c r="Q13" s="22"/>
      <c r="R13" s="48">
        <v>448.8</v>
      </c>
      <c r="S13" s="70">
        <f>(E13*R13)/1000</f>
        <v>2.244</v>
      </c>
    </row>
    <row r="14" spans="2:19" ht="24" customHeight="1" thickBot="1">
      <c r="B14" s="21"/>
      <c r="C14" s="36"/>
      <c r="D14" s="173" t="s">
        <v>256</v>
      </c>
      <c r="E14" s="172"/>
      <c r="F14" s="172"/>
      <c r="G14" s="8">
        <v>200</v>
      </c>
      <c r="H14" s="33">
        <f>H15+H16+H17</f>
        <v>0.045</v>
      </c>
      <c r="I14" s="33">
        <f aca="true" t="shared" si="1" ref="I14:P14">I15+I16+I17</f>
        <v>0.006</v>
      </c>
      <c r="J14" s="33">
        <f t="shared" si="1"/>
        <v>15.120000000000001</v>
      </c>
      <c r="K14" s="33">
        <f t="shared" si="1"/>
        <v>57.907000000000004</v>
      </c>
      <c r="L14" s="33">
        <f t="shared" si="1"/>
        <v>0</v>
      </c>
      <c r="M14" s="33">
        <f t="shared" si="1"/>
        <v>0</v>
      </c>
      <c r="N14" s="33">
        <f t="shared" si="1"/>
        <v>2.5</v>
      </c>
      <c r="O14" s="33">
        <f t="shared" si="1"/>
        <v>0.3</v>
      </c>
      <c r="P14" s="33">
        <f t="shared" si="1"/>
        <v>0.0045</v>
      </c>
      <c r="Q14" s="123" t="s">
        <v>195</v>
      </c>
      <c r="R14" s="43">
        <f>R15+R16+R17</f>
        <v>553</v>
      </c>
      <c r="S14" s="43">
        <f>S15+S17+S16</f>
        <v>2.185</v>
      </c>
    </row>
    <row r="15" spans="2:19" ht="24" customHeight="1" thickBot="1">
      <c r="B15" s="28"/>
      <c r="C15" s="29"/>
      <c r="D15" s="175" t="s">
        <v>71</v>
      </c>
      <c r="E15" s="170">
        <v>1</v>
      </c>
      <c r="F15" s="170">
        <v>1</v>
      </c>
      <c r="G15" s="260"/>
      <c r="H15" s="41"/>
      <c r="I15" s="41"/>
      <c r="J15" s="41"/>
      <c r="K15" s="41"/>
      <c r="L15" s="41"/>
      <c r="M15" s="41"/>
      <c r="N15" s="41"/>
      <c r="O15" s="41"/>
      <c r="P15" s="41"/>
      <c r="Q15" s="22"/>
      <c r="R15" s="48">
        <v>365</v>
      </c>
      <c r="S15" s="70">
        <f>(E15*R15)/1000</f>
        <v>0.365</v>
      </c>
    </row>
    <row r="16" spans="2:19" ht="24" customHeight="1" thickBot="1">
      <c r="B16" s="28"/>
      <c r="C16" s="29"/>
      <c r="D16" s="175" t="s">
        <v>21</v>
      </c>
      <c r="E16" s="170">
        <v>15</v>
      </c>
      <c r="F16" s="170">
        <v>15</v>
      </c>
      <c r="G16" s="260"/>
      <c r="H16" s="41"/>
      <c r="I16" s="41"/>
      <c r="J16" s="41">
        <v>14.97</v>
      </c>
      <c r="K16" s="41">
        <v>56.85</v>
      </c>
      <c r="L16" s="41"/>
      <c r="M16" s="41"/>
      <c r="N16" s="41"/>
      <c r="O16" s="41">
        <v>0.3</v>
      </c>
      <c r="P16" s="41">
        <v>0.0045</v>
      </c>
      <c r="Q16" s="22"/>
      <c r="R16" s="48">
        <v>63</v>
      </c>
      <c r="S16" s="70">
        <f>(E16*R16)/1000</f>
        <v>0.945</v>
      </c>
    </row>
    <row r="17" spans="2:19" ht="24" customHeight="1" thickBot="1">
      <c r="B17" s="28"/>
      <c r="C17" s="29"/>
      <c r="D17" s="175" t="s">
        <v>86</v>
      </c>
      <c r="E17" s="251">
        <v>7</v>
      </c>
      <c r="F17" s="170">
        <v>7</v>
      </c>
      <c r="G17" s="260"/>
      <c r="H17" s="41">
        <v>0.045</v>
      </c>
      <c r="I17" s="41">
        <v>0.006</v>
      </c>
      <c r="J17" s="41">
        <v>0.15</v>
      </c>
      <c r="K17" s="41">
        <v>1.057</v>
      </c>
      <c r="L17" s="41"/>
      <c r="M17" s="41"/>
      <c r="N17" s="41">
        <v>2.5</v>
      </c>
      <c r="O17" s="41"/>
      <c r="P17" s="41"/>
      <c r="Q17" s="22"/>
      <c r="R17" s="48">
        <v>125</v>
      </c>
      <c r="S17" s="70">
        <f>(E17*R17)/1000</f>
        <v>0.875</v>
      </c>
    </row>
    <row r="18" spans="1:19" s="4" customFormat="1" ht="24" customHeight="1" thickBot="1">
      <c r="A18" s="72"/>
      <c r="B18" s="21"/>
      <c r="C18" s="7"/>
      <c r="D18" s="171" t="s">
        <v>145</v>
      </c>
      <c r="E18" s="172"/>
      <c r="F18" s="172"/>
      <c r="G18" s="8">
        <v>37</v>
      </c>
      <c r="H18" s="33">
        <f>H19+H20</f>
        <v>2.394</v>
      </c>
      <c r="I18" s="33">
        <f aca="true" t="shared" si="2" ref="I18:P18">I19+I20</f>
        <v>5.24</v>
      </c>
      <c r="J18" s="33">
        <f t="shared" si="2"/>
        <v>16.31</v>
      </c>
      <c r="K18" s="33">
        <f t="shared" si="2"/>
        <v>123.67999999999999</v>
      </c>
      <c r="L18" s="33">
        <f t="shared" si="2"/>
        <v>0.0915</v>
      </c>
      <c r="M18" s="33">
        <f t="shared" si="2"/>
        <v>0.0174</v>
      </c>
      <c r="N18" s="33">
        <f t="shared" si="2"/>
        <v>0</v>
      </c>
      <c r="O18" s="33">
        <f t="shared" si="2"/>
        <v>6.84</v>
      </c>
      <c r="P18" s="33">
        <f t="shared" si="2"/>
        <v>0.604</v>
      </c>
      <c r="Q18" s="123">
        <v>44</v>
      </c>
      <c r="R18" s="43">
        <f>R19+R20</f>
        <v>1129.11</v>
      </c>
      <c r="S18" s="43">
        <f>S19+S20</f>
        <v>10.4708</v>
      </c>
    </row>
    <row r="19" spans="2:19" ht="24" customHeight="1" thickBot="1">
      <c r="B19" s="28"/>
      <c r="C19" s="29"/>
      <c r="D19" s="169" t="s">
        <v>23</v>
      </c>
      <c r="E19" s="170">
        <v>30</v>
      </c>
      <c r="F19" s="170">
        <v>30</v>
      </c>
      <c r="G19" s="9"/>
      <c r="H19" s="41">
        <v>2.31</v>
      </c>
      <c r="I19" s="41">
        <v>0.9</v>
      </c>
      <c r="J19" s="41">
        <v>14.94</v>
      </c>
      <c r="K19" s="41">
        <v>78.6</v>
      </c>
      <c r="L19" s="41">
        <v>0.081</v>
      </c>
      <c r="M19" s="41">
        <v>0.009</v>
      </c>
      <c r="N19" s="41"/>
      <c r="O19" s="41">
        <v>6</v>
      </c>
      <c r="P19" s="41">
        <v>0.59</v>
      </c>
      <c r="Q19" s="22"/>
      <c r="R19" s="48">
        <v>111.61</v>
      </c>
      <c r="S19" s="70">
        <f>(E19*R19)/1000</f>
        <v>3.3483</v>
      </c>
    </row>
    <row r="20" spans="2:19" ht="24" customHeight="1" thickBot="1">
      <c r="B20" s="1"/>
      <c r="C20" s="3"/>
      <c r="D20" s="175" t="s">
        <v>126</v>
      </c>
      <c r="E20" s="170">
        <v>7</v>
      </c>
      <c r="F20" s="170">
        <v>7</v>
      </c>
      <c r="G20" s="9"/>
      <c r="H20" s="41">
        <v>0.084</v>
      </c>
      <c r="I20" s="41">
        <v>4.34</v>
      </c>
      <c r="J20" s="41">
        <v>1.37</v>
      </c>
      <c r="K20" s="41">
        <v>45.08</v>
      </c>
      <c r="L20" s="41">
        <v>0.0105</v>
      </c>
      <c r="M20" s="41">
        <v>0.0084</v>
      </c>
      <c r="N20" s="41"/>
      <c r="O20" s="41">
        <v>0.84</v>
      </c>
      <c r="P20" s="41">
        <v>0.014</v>
      </c>
      <c r="Q20" s="22"/>
      <c r="R20" s="48">
        <v>1017.5</v>
      </c>
      <c r="S20" s="70">
        <f>(E20*R20)/1000</f>
        <v>7.1225</v>
      </c>
    </row>
    <row r="21" spans="1:19" s="4" customFormat="1" ht="24" customHeight="1" thickBot="1">
      <c r="A21" s="72"/>
      <c r="B21" s="21"/>
      <c r="C21" s="5" t="s">
        <v>24</v>
      </c>
      <c r="D21" s="167" t="s">
        <v>25</v>
      </c>
      <c r="E21" s="172">
        <v>150</v>
      </c>
      <c r="F21" s="172">
        <f>E21</f>
        <v>150</v>
      </c>
      <c r="G21" s="8">
        <v>150</v>
      </c>
      <c r="H21" s="33">
        <v>0.4</v>
      </c>
      <c r="I21" s="33"/>
      <c r="J21" s="33">
        <v>7.28</v>
      </c>
      <c r="K21" s="33">
        <v>57</v>
      </c>
      <c r="L21" s="33">
        <v>0.008</v>
      </c>
      <c r="M21" s="33">
        <v>0.024</v>
      </c>
      <c r="N21" s="33">
        <v>8</v>
      </c>
      <c r="O21" s="33">
        <v>16</v>
      </c>
      <c r="P21" s="33">
        <v>0.24</v>
      </c>
      <c r="Q21" s="123" t="s">
        <v>203</v>
      </c>
      <c r="R21" s="43">
        <v>78</v>
      </c>
      <c r="S21" s="71">
        <f>(E21*R21)/1000</f>
        <v>11.7</v>
      </c>
    </row>
    <row r="22" spans="1:19" s="4" customFormat="1" ht="24" customHeight="1" thickBot="1">
      <c r="A22" s="72"/>
      <c r="B22" s="21"/>
      <c r="C22" s="5" t="s">
        <v>26</v>
      </c>
      <c r="D22" s="188" t="s">
        <v>174</v>
      </c>
      <c r="E22" s="172"/>
      <c r="F22" s="172"/>
      <c r="G22" s="8">
        <v>35</v>
      </c>
      <c r="H22" s="33">
        <f>H23+H24</f>
        <v>0.24</v>
      </c>
      <c r="I22" s="33">
        <f aca="true" t="shared" si="3" ref="I22:P22">I23+I24</f>
        <v>5.03</v>
      </c>
      <c r="J22" s="33">
        <f t="shared" si="3"/>
        <v>1.02</v>
      </c>
      <c r="K22" s="33">
        <f t="shared" si="3"/>
        <v>49.150000000000006</v>
      </c>
      <c r="L22" s="33">
        <f t="shared" si="3"/>
        <v>0</v>
      </c>
      <c r="M22" s="33">
        <f t="shared" si="3"/>
        <v>0.012</v>
      </c>
      <c r="N22" s="33">
        <f t="shared" si="3"/>
        <v>2.4</v>
      </c>
      <c r="O22" s="33">
        <f t="shared" si="3"/>
        <v>6.9</v>
      </c>
      <c r="P22" s="33">
        <f t="shared" si="3"/>
        <v>0.18</v>
      </c>
      <c r="Q22" s="123" t="s">
        <v>175</v>
      </c>
      <c r="R22" s="43">
        <f>R23+R24</f>
        <v>263</v>
      </c>
      <c r="S22" s="43">
        <f>S23+S24</f>
        <v>5.8149999999999995</v>
      </c>
    </row>
    <row r="23" spans="1:19" s="111" customFormat="1" ht="24" customHeight="1" thickBot="1">
      <c r="A23" s="77"/>
      <c r="B23" s="28"/>
      <c r="C23" s="143"/>
      <c r="D23" s="247" t="s">
        <v>176</v>
      </c>
      <c r="E23" s="178">
        <v>35</v>
      </c>
      <c r="F23" s="178">
        <v>30</v>
      </c>
      <c r="G23" s="110"/>
      <c r="H23" s="63">
        <v>0.24</v>
      </c>
      <c r="I23" s="63">
        <v>0.03</v>
      </c>
      <c r="J23" s="63">
        <v>1.02</v>
      </c>
      <c r="K23" s="63">
        <v>4.2</v>
      </c>
      <c r="L23" s="63"/>
      <c r="M23" s="63">
        <v>0.012</v>
      </c>
      <c r="N23" s="63">
        <v>2.4</v>
      </c>
      <c r="O23" s="63">
        <v>6.9</v>
      </c>
      <c r="P23" s="63">
        <v>0.18</v>
      </c>
      <c r="Q23" s="130"/>
      <c r="R23" s="106">
        <v>150</v>
      </c>
      <c r="S23" s="125">
        <f>(E23*R23)/1000</f>
        <v>5.25</v>
      </c>
    </row>
    <row r="24" spans="1:19" s="111" customFormat="1" ht="24" customHeight="1" thickBot="1">
      <c r="A24" s="77"/>
      <c r="B24" s="28"/>
      <c r="C24" s="143"/>
      <c r="D24" s="194" t="s">
        <v>138</v>
      </c>
      <c r="E24" s="178">
        <v>5</v>
      </c>
      <c r="F24" s="178">
        <v>5</v>
      </c>
      <c r="G24" s="110"/>
      <c r="H24" s="41"/>
      <c r="I24" s="41">
        <v>5</v>
      </c>
      <c r="J24" s="41"/>
      <c r="K24" s="41">
        <v>44.95</v>
      </c>
      <c r="L24" s="41"/>
      <c r="M24" s="41"/>
      <c r="N24" s="41"/>
      <c r="O24" s="41"/>
      <c r="P24" s="41"/>
      <c r="Q24" s="130"/>
      <c r="R24" s="106">
        <v>113</v>
      </c>
      <c r="S24" s="125">
        <f>(E24*R24)/1000</f>
        <v>0.565</v>
      </c>
    </row>
    <row r="25" spans="2:19" ht="38.25" customHeight="1" thickBot="1">
      <c r="B25" s="21"/>
      <c r="C25" s="36"/>
      <c r="D25" s="177" t="s">
        <v>207</v>
      </c>
      <c r="E25" s="23"/>
      <c r="F25" s="23"/>
      <c r="G25" s="23">
        <v>250</v>
      </c>
      <c r="H25" s="47">
        <f aca="true" t="shared" si="4" ref="H25:P25">SUM(H26:H32)</f>
        <v>7.8309999999999995</v>
      </c>
      <c r="I25" s="47">
        <f t="shared" si="4"/>
        <v>8.7</v>
      </c>
      <c r="J25" s="47">
        <f t="shared" si="4"/>
        <v>14.668000000000003</v>
      </c>
      <c r="K25" s="47">
        <f t="shared" si="4"/>
        <v>166.99</v>
      </c>
      <c r="L25" s="47">
        <f t="shared" si="4"/>
        <v>0.1905</v>
      </c>
      <c r="M25" s="47">
        <f t="shared" si="4"/>
        <v>0.10779999999999999</v>
      </c>
      <c r="N25" s="47">
        <f t="shared" si="4"/>
        <v>0.161</v>
      </c>
      <c r="O25" s="47">
        <f t="shared" si="4"/>
        <v>47.50000000000001</v>
      </c>
      <c r="P25" s="47">
        <f t="shared" si="4"/>
        <v>1.836</v>
      </c>
      <c r="Q25" s="142" t="s">
        <v>208</v>
      </c>
      <c r="R25" s="50">
        <f>R26+R27+R28+R29+R32+R30</f>
        <v>800.3</v>
      </c>
      <c r="S25" s="50">
        <f>S26+S27+S28+S29+S32+S30+S31</f>
        <v>10.075999999999999</v>
      </c>
    </row>
    <row r="26" spans="2:19" ht="24" customHeight="1" thickBot="1">
      <c r="B26" s="28"/>
      <c r="C26" s="29"/>
      <c r="D26" s="175" t="s">
        <v>84</v>
      </c>
      <c r="E26" s="251">
        <v>24</v>
      </c>
      <c r="F26" s="251">
        <v>24</v>
      </c>
      <c r="G26" s="204"/>
      <c r="H26" s="228">
        <v>4.368</v>
      </c>
      <c r="I26" s="228">
        <v>4.416</v>
      </c>
      <c r="J26" s="228">
        <v>0.168</v>
      </c>
      <c r="K26" s="228">
        <v>57.84</v>
      </c>
      <c r="L26" s="228">
        <v>0.019</v>
      </c>
      <c r="M26" s="228">
        <v>0.036</v>
      </c>
      <c r="N26" s="228">
        <v>0</v>
      </c>
      <c r="O26" s="228">
        <v>4.08</v>
      </c>
      <c r="P26" s="228">
        <v>0.384</v>
      </c>
      <c r="Q26" s="22"/>
      <c r="R26" s="48">
        <v>162.5</v>
      </c>
      <c r="S26" s="70">
        <f aca="true" t="shared" si="5" ref="S26:S32">(E26*R26)/1000</f>
        <v>3.9</v>
      </c>
    </row>
    <row r="27" spans="1:19" s="4" customFormat="1" ht="24" customHeight="1" thickBot="1">
      <c r="A27" s="72"/>
      <c r="B27" s="40"/>
      <c r="C27" s="27"/>
      <c r="D27" s="175" t="s">
        <v>63</v>
      </c>
      <c r="E27" s="9">
        <v>86</v>
      </c>
      <c r="F27" s="9">
        <v>51</v>
      </c>
      <c r="G27" s="9"/>
      <c r="H27" s="41">
        <v>1.02</v>
      </c>
      <c r="I27" s="41">
        <v>0.24</v>
      </c>
      <c r="J27" s="41">
        <v>8.22</v>
      </c>
      <c r="K27" s="41">
        <v>40.8</v>
      </c>
      <c r="L27" s="41">
        <v>0.06</v>
      </c>
      <c r="M27" s="41">
        <v>0.02</v>
      </c>
      <c r="N27" s="41"/>
      <c r="O27" s="41">
        <v>5.1</v>
      </c>
      <c r="P27" s="41">
        <v>0.45</v>
      </c>
      <c r="Q27" s="22"/>
      <c r="R27" s="48">
        <v>22</v>
      </c>
      <c r="S27" s="70">
        <f t="shared" si="5"/>
        <v>1.892</v>
      </c>
    </row>
    <row r="28" spans="2:19" ht="24" customHeight="1" thickBot="1">
      <c r="B28" s="28"/>
      <c r="C28" s="29"/>
      <c r="D28" s="175" t="s">
        <v>64</v>
      </c>
      <c r="E28" s="263">
        <v>5</v>
      </c>
      <c r="F28" s="9">
        <v>4</v>
      </c>
      <c r="G28" s="9"/>
      <c r="H28" s="41">
        <v>0.056</v>
      </c>
      <c r="I28" s="41"/>
      <c r="J28" s="41">
        <v>0.364</v>
      </c>
      <c r="K28" s="41">
        <v>1.64</v>
      </c>
      <c r="L28" s="41">
        <v>0</v>
      </c>
      <c r="M28" s="41">
        <v>0.028</v>
      </c>
      <c r="N28" s="41">
        <v>0.001</v>
      </c>
      <c r="O28" s="41">
        <v>1.24</v>
      </c>
      <c r="P28" s="41">
        <v>0.032</v>
      </c>
      <c r="Q28" s="22"/>
      <c r="R28" s="48">
        <v>25</v>
      </c>
      <c r="S28" s="70">
        <f t="shared" si="5"/>
        <v>0.125</v>
      </c>
    </row>
    <row r="29" spans="2:19" ht="24" customHeight="1" thickBot="1">
      <c r="B29" s="28"/>
      <c r="C29" s="29"/>
      <c r="D29" s="175" t="s">
        <v>62</v>
      </c>
      <c r="E29" s="9">
        <v>5</v>
      </c>
      <c r="F29" s="9">
        <v>4</v>
      </c>
      <c r="G29" s="260"/>
      <c r="H29" s="41">
        <v>0.052</v>
      </c>
      <c r="I29" s="41">
        <v>0.004</v>
      </c>
      <c r="J29" s="41">
        <v>0.336</v>
      </c>
      <c r="K29" s="41">
        <v>1.36</v>
      </c>
      <c r="L29" s="41">
        <v>0.024</v>
      </c>
      <c r="M29" s="41">
        <v>0.0028</v>
      </c>
      <c r="N29" s="41">
        <v>0.16</v>
      </c>
      <c r="O29" s="41">
        <v>2.04</v>
      </c>
      <c r="P29" s="41">
        <v>0.028</v>
      </c>
      <c r="Q29" s="22"/>
      <c r="R29" s="48">
        <v>28</v>
      </c>
      <c r="S29" s="70">
        <f t="shared" si="5"/>
        <v>0.14</v>
      </c>
    </row>
    <row r="30" spans="2:19" ht="24" customHeight="1" thickBot="1">
      <c r="B30" s="28"/>
      <c r="C30" s="29"/>
      <c r="D30" s="175" t="s">
        <v>257</v>
      </c>
      <c r="E30" s="9">
        <v>15</v>
      </c>
      <c r="F30" s="9">
        <v>10</v>
      </c>
      <c r="G30" s="260"/>
      <c r="H30" s="41">
        <v>2.3</v>
      </c>
      <c r="I30" s="41">
        <v>0.14</v>
      </c>
      <c r="J30" s="41">
        <v>5.53</v>
      </c>
      <c r="K30" s="41">
        <v>29.9</v>
      </c>
      <c r="L30" s="41">
        <v>0.08</v>
      </c>
      <c r="M30" s="41">
        <v>0.015</v>
      </c>
      <c r="N30" s="41"/>
      <c r="O30" s="41">
        <v>5</v>
      </c>
      <c r="P30" s="41">
        <v>0.7</v>
      </c>
      <c r="Q30" s="22"/>
      <c r="R30" s="48">
        <v>114</v>
      </c>
      <c r="S30" s="70">
        <f t="shared" si="5"/>
        <v>1.71</v>
      </c>
    </row>
    <row r="31" spans="2:19" ht="24" customHeight="1" thickBot="1">
      <c r="B31" s="28"/>
      <c r="C31" s="29"/>
      <c r="D31" s="175" t="s">
        <v>96</v>
      </c>
      <c r="E31" s="9">
        <v>5</v>
      </c>
      <c r="F31" s="9">
        <v>5</v>
      </c>
      <c r="G31" s="9"/>
      <c r="H31" s="41"/>
      <c r="I31" s="41"/>
      <c r="J31" s="41"/>
      <c r="K31" s="41"/>
      <c r="L31" s="41"/>
      <c r="M31" s="41"/>
      <c r="N31" s="41"/>
      <c r="O31" s="41">
        <v>29.44</v>
      </c>
      <c r="P31" s="41">
        <v>0.232</v>
      </c>
      <c r="Q31" s="22"/>
      <c r="R31" s="48">
        <v>13</v>
      </c>
      <c r="S31" s="70">
        <f t="shared" si="5"/>
        <v>0.065</v>
      </c>
    </row>
    <row r="32" spans="2:19" ht="24" customHeight="1" thickBot="1">
      <c r="B32" s="28"/>
      <c r="C32" s="29"/>
      <c r="D32" s="175" t="s">
        <v>17</v>
      </c>
      <c r="E32" s="170">
        <v>5</v>
      </c>
      <c r="F32" s="170">
        <f>E32</f>
        <v>5</v>
      </c>
      <c r="G32" s="260"/>
      <c r="H32" s="41">
        <v>0.035</v>
      </c>
      <c r="I32" s="41">
        <v>3.9</v>
      </c>
      <c r="J32" s="41">
        <v>0.05</v>
      </c>
      <c r="K32" s="41">
        <v>35.45</v>
      </c>
      <c r="L32" s="41">
        <v>0.0075</v>
      </c>
      <c r="M32" s="41">
        <v>0.006</v>
      </c>
      <c r="N32" s="41"/>
      <c r="O32" s="41">
        <v>0.6</v>
      </c>
      <c r="P32" s="41">
        <v>0.01</v>
      </c>
      <c r="Q32" s="22"/>
      <c r="R32" s="48">
        <v>448.8</v>
      </c>
      <c r="S32" s="70">
        <f t="shared" si="5"/>
        <v>2.244</v>
      </c>
    </row>
    <row r="33" spans="2:19" ht="24" customHeight="1" thickBot="1">
      <c r="B33" s="21"/>
      <c r="C33" s="36"/>
      <c r="D33" s="171" t="s">
        <v>228</v>
      </c>
      <c r="E33" s="172"/>
      <c r="F33" s="172"/>
      <c r="G33" s="8">
        <v>200</v>
      </c>
      <c r="H33" s="33">
        <f aca="true" t="shared" si="6" ref="H33:P33">SUM(H34:H41)</f>
        <v>17.387</v>
      </c>
      <c r="I33" s="33">
        <f t="shared" si="6"/>
        <v>18.904000000000003</v>
      </c>
      <c r="J33" s="33">
        <f t="shared" si="6"/>
        <v>16.400000000000002</v>
      </c>
      <c r="K33" s="33">
        <f t="shared" si="6"/>
        <v>305.32000000000005</v>
      </c>
      <c r="L33" s="33">
        <f t="shared" si="6"/>
        <v>0.07790000000000001</v>
      </c>
      <c r="M33" s="33">
        <f t="shared" si="6"/>
        <v>0.1727</v>
      </c>
      <c r="N33" s="33">
        <f t="shared" si="6"/>
        <v>55.72</v>
      </c>
      <c r="O33" s="33">
        <f t="shared" si="6"/>
        <v>58.88</v>
      </c>
      <c r="P33" s="33">
        <f t="shared" si="6"/>
        <v>2.281</v>
      </c>
      <c r="Q33" s="123" t="s">
        <v>229</v>
      </c>
      <c r="R33" s="43">
        <f>SUM(R34:R41)</f>
        <v>886.3</v>
      </c>
      <c r="S33" s="43">
        <f>SUM(S34:S41)</f>
        <v>19.931000000000004</v>
      </c>
    </row>
    <row r="34" spans="2:19" ht="24" customHeight="1" thickBot="1">
      <c r="B34" s="28"/>
      <c r="C34" s="29"/>
      <c r="D34" s="169" t="s">
        <v>84</v>
      </c>
      <c r="E34" s="170">
        <v>80</v>
      </c>
      <c r="F34" s="170">
        <v>80</v>
      </c>
      <c r="G34" s="260"/>
      <c r="H34" s="41">
        <v>14.56</v>
      </c>
      <c r="I34" s="41">
        <v>14.72</v>
      </c>
      <c r="J34" s="41">
        <v>0.56</v>
      </c>
      <c r="K34" s="41">
        <v>192.8</v>
      </c>
      <c r="L34" s="41">
        <v>0.056</v>
      </c>
      <c r="M34" s="41">
        <v>0.12</v>
      </c>
      <c r="N34" s="41"/>
      <c r="O34" s="41">
        <v>13.6</v>
      </c>
      <c r="P34" s="41">
        <v>1.28</v>
      </c>
      <c r="Q34" s="22"/>
      <c r="R34" s="48">
        <v>162.5</v>
      </c>
      <c r="S34" s="70">
        <f aca="true" t="shared" si="7" ref="S34:S41">(E34*R34)/1000</f>
        <v>13</v>
      </c>
    </row>
    <row r="35" spans="2:19" ht="24" customHeight="1" thickBot="1">
      <c r="B35" s="28"/>
      <c r="C35" s="29"/>
      <c r="D35" s="169" t="s">
        <v>75</v>
      </c>
      <c r="E35" s="170">
        <v>15</v>
      </c>
      <c r="F35" s="170">
        <v>15</v>
      </c>
      <c r="G35" s="260"/>
      <c r="H35" s="41">
        <v>1.05</v>
      </c>
      <c r="I35" s="41">
        <v>0.15</v>
      </c>
      <c r="J35" s="41">
        <v>10.71</v>
      </c>
      <c r="K35" s="41">
        <v>49.5</v>
      </c>
      <c r="L35" s="41">
        <v>0.012</v>
      </c>
      <c r="M35" s="41">
        <v>0.006</v>
      </c>
      <c r="N35" s="41"/>
      <c r="O35" s="41">
        <v>1.2</v>
      </c>
      <c r="P35" s="41">
        <v>0.153</v>
      </c>
      <c r="Q35" s="22"/>
      <c r="R35" s="48">
        <v>78</v>
      </c>
      <c r="S35" s="70">
        <f t="shared" si="7"/>
        <v>1.17</v>
      </c>
    </row>
    <row r="36" spans="2:19" ht="24" customHeight="1" thickBot="1">
      <c r="B36" s="28"/>
      <c r="C36" s="29"/>
      <c r="D36" s="169" t="s">
        <v>64</v>
      </c>
      <c r="E36" s="170">
        <v>5</v>
      </c>
      <c r="F36" s="170">
        <v>4</v>
      </c>
      <c r="G36" s="9"/>
      <c r="H36" s="41">
        <v>0.056</v>
      </c>
      <c r="I36" s="41"/>
      <c r="J36" s="41">
        <v>0.364</v>
      </c>
      <c r="K36" s="41">
        <v>1.64</v>
      </c>
      <c r="L36" s="41"/>
      <c r="M36" s="41">
        <v>0.0008</v>
      </c>
      <c r="N36" s="41">
        <v>0.36</v>
      </c>
      <c r="O36" s="41">
        <v>1.24</v>
      </c>
      <c r="P36" s="41">
        <v>0.028</v>
      </c>
      <c r="Q36" s="22"/>
      <c r="R36" s="48">
        <v>25</v>
      </c>
      <c r="S36" s="70">
        <f t="shared" si="7"/>
        <v>0.125</v>
      </c>
    </row>
    <row r="37" spans="2:19" ht="24" customHeight="1" thickBot="1">
      <c r="B37" s="28"/>
      <c r="C37" s="29"/>
      <c r="D37" s="169" t="s">
        <v>32</v>
      </c>
      <c r="E37" s="170">
        <v>130</v>
      </c>
      <c r="F37" s="170">
        <v>97</v>
      </c>
      <c r="G37" s="9"/>
      <c r="H37" s="41">
        <v>1.44</v>
      </c>
      <c r="I37" s="41">
        <v>0.08</v>
      </c>
      <c r="J37" s="41">
        <v>3.76</v>
      </c>
      <c r="K37" s="41">
        <v>21.6</v>
      </c>
      <c r="L37" s="41"/>
      <c r="M37" s="41">
        <v>0.032</v>
      </c>
      <c r="N37" s="41">
        <v>55.2</v>
      </c>
      <c r="O37" s="41">
        <v>38.4</v>
      </c>
      <c r="P37" s="41">
        <v>0.48</v>
      </c>
      <c r="Q37" s="22"/>
      <c r="R37" s="48">
        <v>22</v>
      </c>
      <c r="S37" s="70">
        <f t="shared" si="7"/>
        <v>2.86</v>
      </c>
    </row>
    <row r="38" spans="2:19" ht="24" customHeight="1" thickBot="1">
      <c r="B38" s="28"/>
      <c r="C38" s="29"/>
      <c r="D38" s="169" t="s">
        <v>67</v>
      </c>
      <c r="E38" s="170">
        <v>3</v>
      </c>
      <c r="F38" s="170">
        <v>3</v>
      </c>
      <c r="G38" s="9"/>
      <c r="H38" s="41">
        <v>0.144</v>
      </c>
      <c r="I38" s="41"/>
      <c r="J38" s="41">
        <v>0.57</v>
      </c>
      <c r="K38" s="41">
        <v>2.97</v>
      </c>
      <c r="L38" s="41"/>
      <c r="M38" s="41">
        <v>0.0051</v>
      </c>
      <c r="N38" s="41"/>
      <c r="O38" s="41">
        <v>0.6</v>
      </c>
      <c r="P38" s="41">
        <v>0.069</v>
      </c>
      <c r="Q38" s="22"/>
      <c r="R38" s="48">
        <v>109</v>
      </c>
      <c r="S38" s="70">
        <f t="shared" si="7"/>
        <v>0.327</v>
      </c>
    </row>
    <row r="39" spans="2:19" ht="24" customHeight="1" thickBot="1">
      <c r="B39" s="28"/>
      <c r="C39" s="29"/>
      <c r="D39" s="169" t="s">
        <v>17</v>
      </c>
      <c r="E39" s="170">
        <v>5</v>
      </c>
      <c r="F39" s="170">
        <f>E39</f>
        <v>5</v>
      </c>
      <c r="G39" s="260"/>
      <c r="H39" s="41">
        <v>0.035</v>
      </c>
      <c r="I39" s="41">
        <v>3.9</v>
      </c>
      <c r="J39" s="41">
        <v>0.05</v>
      </c>
      <c r="K39" s="41">
        <v>35.45</v>
      </c>
      <c r="L39" s="41">
        <v>0.0075</v>
      </c>
      <c r="M39" s="41">
        <v>0.006</v>
      </c>
      <c r="N39" s="41"/>
      <c r="O39" s="41">
        <v>0.6</v>
      </c>
      <c r="P39" s="41">
        <v>0.01</v>
      </c>
      <c r="Q39" s="22"/>
      <c r="R39" s="48">
        <v>448.8</v>
      </c>
      <c r="S39" s="70">
        <f t="shared" si="7"/>
        <v>2.244</v>
      </c>
    </row>
    <row r="40" spans="2:19" ht="24" customHeight="1" thickBot="1">
      <c r="B40" s="28"/>
      <c r="C40" s="29"/>
      <c r="D40" s="169" t="s">
        <v>62</v>
      </c>
      <c r="E40" s="170">
        <v>5</v>
      </c>
      <c r="F40" s="170">
        <v>4</v>
      </c>
      <c r="G40" s="260"/>
      <c r="H40" s="41">
        <v>0.052</v>
      </c>
      <c r="I40" s="41">
        <v>0.004</v>
      </c>
      <c r="J40" s="41">
        <v>0.336</v>
      </c>
      <c r="K40" s="41">
        <v>1.36</v>
      </c>
      <c r="L40" s="41">
        <v>0.0024</v>
      </c>
      <c r="M40" s="41">
        <v>0.0028</v>
      </c>
      <c r="N40" s="41">
        <v>0.16</v>
      </c>
      <c r="O40" s="41">
        <v>2.04</v>
      </c>
      <c r="P40" s="41">
        <v>0.028</v>
      </c>
      <c r="Q40" s="22"/>
      <c r="R40" s="48">
        <v>28</v>
      </c>
      <c r="S40" s="70">
        <f t="shared" si="7"/>
        <v>0.14</v>
      </c>
    </row>
    <row r="41" spans="2:19" ht="24" customHeight="1" thickBot="1">
      <c r="B41" s="28"/>
      <c r="C41" s="29"/>
      <c r="D41" s="169" t="s">
        <v>96</v>
      </c>
      <c r="E41" s="170">
        <v>5</v>
      </c>
      <c r="F41" s="170">
        <v>5</v>
      </c>
      <c r="G41" s="260"/>
      <c r="H41" s="41">
        <v>0.05</v>
      </c>
      <c r="I41" s="41">
        <v>0.05</v>
      </c>
      <c r="J41" s="41">
        <v>0.05</v>
      </c>
      <c r="K41" s="41"/>
      <c r="L41" s="41"/>
      <c r="M41" s="41"/>
      <c r="N41" s="41"/>
      <c r="O41" s="41">
        <v>1.2</v>
      </c>
      <c r="P41" s="41">
        <v>0.233</v>
      </c>
      <c r="Q41" s="22"/>
      <c r="R41" s="48">
        <v>13</v>
      </c>
      <c r="S41" s="107">
        <f t="shared" si="7"/>
        <v>0.065</v>
      </c>
    </row>
    <row r="42" spans="2:19" ht="24" customHeight="1" thickBot="1">
      <c r="B42" s="21"/>
      <c r="C42" s="36"/>
      <c r="D42" s="171" t="s">
        <v>41</v>
      </c>
      <c r="E42" s="172">
        <v>40</v>
      </c>
      <c r="F42" s="172">
        <v>40</v>
      </c>
      <c r="G42" s="8">
        <v>40</v>
      </c>
      <c r="H42" s="33">
        <v>2.64</v>
      </c>
      <c r="I42" s="33">
        <v>0.48</v>
      </c>
      <c r="J42" s="33">
        <v>13.68</v>
      </c>
      <c r="K42" s="33">
        <v>72.4</v>
      </c>
      <c r="L42" s="33">
        <v>0.07</v>
      </c>
      <c r="M42" s="33">
        <v>0.03</v>
      </c>
      <c r="N42" s="33"/>
      <c r="O42" s="33">
        <v>14</v>
      </c>
      <c r="P42" s="33">
        <v>1.5</v>
      </c>
      <c r="Q42" s="123" t="s">
        <v>162</v>
      </c>
      <c r="R42" s="43">
        <v>60.23</v>
      </c>
      <c r="S42" s="71">
        <f>(E42*R42)/1000</f>
        <v>2.4092</v>
      </c>
    </row>
    <row r="43" spans="2:19" ht="24" customHeight="1" thickBot="1">
      <c r="B43" s="21"/>
      <c r="C43" s="36"/>
      <c r="D43" s="173" t="s">
        <v>134</v>
      </c>
      <c r="E43" s="172"/>
      <c r="F43" s="172"/>
      <c r="G43" s="8">
        <v>200</v>
      </c>
      <c r="H43" s="33">
        <f>H44+H45</f>
        <v>0.32</v>
      </c>
      <c r="I43" s="33">
        <f aca="true" t="shared" si="8" ref="I43:P43">I44+I45</f>
        <v>0.4</v>
      </c>
      <c r="J43" s="33">
        <f t="shared" si="8"/>
        <v>15.02</v>
      </c>
      <c r="K43" s="33">
        <f t="shared" si="8"/>
        <v>57.18</v>
      </c>
      <c r="L43" s="33">
        <f t="shared" si="8"/>
        <v>0</v>
      </c>
      <c r="M43" s="33">
        <f t="shared" si="8"/>
        <v>0</v>
      </c>
      <c r="N43" s="33">
        <f t="shared" si="8"/>
        <v>0.08</v>
      </c>
      <c r="O43" s="33">
        <f t="shared" si="8"/>
        <v>4.6000000000000005</v>
      </c>
      <c r="P43" s="33">
        <f t="shared" si="8"/>
        <v>0.27</v>
      </c>
      <c r="Q43" s="123" t="s">
        <v>197</v>
      </c>
      <c r="R43" s="43">
        <f>R44+R45</f>
        <v>452</v>
      </c>
      <c r="S43" s="43">
        <f>S44+S45</f>
        <v>3.742</v>
      </c>
    </row>
    <row r="44" spans="1:19" s="4" customFormat="1" ht="24" customHeight="1" thickBot="1">
      <c r="A44" s="72"/>
      <c r="B44" s="40"/>
      <c r="C44" s="27"/>
      <c r="D44" s="175" t="s">
        <v>135</v>
      </c>
      <c r="E44" s="170">
        <v>8</v>
      </c>
      <c r="F44" s="170">
        <v>8</v>
      </c>
      <c r="G44" s="9"/>
      <c r="H44" s="41">
        <v>0.32</v>
      </c>
      <c r="I44" s="41">
        <v>0.4</v>
      </c>
      <c r="J44" s="41">
        <v>5.04</v>
      </c>
      <c r="K44" s="41">
        <v>19.28</v>
      </c>
      <c r="L44" s="41"/>
      <c r="M44" s="41"/>
      <c r="N44" s="41">
        <v>0.08</v>
      </c>
      <c r="O44" s="41">
        <v>4.4</v>
      </c>
      <c r="P44" s="41">
        <v>0.24</v>
      </c>
      <c r="Q44" s="22"/>
      <c r="R44" s="48">
        <v>389</v>
      </c>
      <c r="S44" s="70">
        <f>(E44*R44)/1000</f>
        <v>3.112</v>
      </c>
    </row>
    <row r="45" spans="1:19" s="4" customFormat="1" ht="24" customHeight="1" thickBot="1">
      <c r="A45" s="72"/>
      <c r="B45" s="40"/>
      <c r="C45" s="27"/>
      <c r="D45" s="175" t="s">
        <v>18</v>
      </c>
      <c r="E45" s="170">
        <v>10</v>
      </c>
      <c r="F45" s="170">
        <v>10</v>
      </c>
      <c r="G45" s="260"/>
      <c r="H45" s="41"/>
      <c r="I45" s="41"/>
      <c r="J45" s="41">
        <v>9.98</v>
      </c>
      <c r="K45" s="41">
        <v>37.9</v>
      </c>
      <c r="L45" s="41"/>
      <c r="M45" s="41"/>
      <c r="N45" s="41"/>
      <c r="O45" s="41">
        <v>0.2</v>
      </c>
      <c r="P45" s="41">
        <v>0.03</v>
      </c>
      <c r="Q45" s="22"/>
      <c r="R45" s="48">
        <v>63</v>
      </c>
      <c r="S45" s="70">
        <f>(E45*R45)/1000</f>
        <v>0.63</v>
      </c>
    </row>
    <row r="46" spans="1:19" s="4" customFormat="1" ht="24" customHeight="1" thickBot="1">
      <c r="A46" s="72"/>
      <c r="B46" s="21"/>
      <c r="C46" s="5" t="s">
        <v>42</v>
      </c>
      <c r="D46" s="188" t="s">
        <v>169</v>
      </c>
      <c r="E46" s="172"/>
      <c r="F46" s="172"/>
      <c r="G46" s="8">
        <v>80</v>
      </c>
      <c r="H46" s="43">
        <f aca="true" t="shared" si="9" ref="H46:R46">SUM(H47:H53)</f>
        <v>11.614</v>
      </c>
      <c r="I46" s="43">
        <f t="shared" si="9"/>
        <v>20.387999999999998</v>
      </c>
      <c r="J46" s="43">
        <f t="shared" si="9"/>
        <v>15.318</v>
      </c>
      <c r="K46" s="43">
        <f t="shared" si="9"/>
        <v>292.02</v>
      </c>
      <c r="L46" s="43">
        <f t="shared" si="9"/>
        <v>0.0635</v>
      </c>
      <c r="M46" s="43">
        <f t="shared" si="9"/>
        <v>0.29400000000000004</v>
      </c>
      <c r="N46" s="43">
        <f t="shared" si="9"/>
        <v>0</v>
      </c>
      <c r="O46" s="43">
        <f t="shared" si="9"/>
        <v>81.93999999999998</v>
      </c>
      <c r="P46" s="43">
        <f t="shared" si="9"/>
        <v>0.953</v>
      </c>
      <c r="Q46" s="43">
        <v>80</v>
      </c>
      <c r="R46" s="43">
        <f t="shared" si="9"/>
        <v>958.48</v>
      </c>
      <c r="S46" s="43">
        <f>SUM(S47:S53)</f>
        <v>17.399</v>
      </c>
    </row>
    <row r="47" spans="2:19" ht="24" customHeight="1" thickBot="1">
      <c r="B47" s="28"/>
      <c r="C47" s="29"/>
      <c r="D47" s="189" t="s">
        <v>58</v>
      </c>
      <c r="E47" s="170">
        <v>40</v>
      </c>
      <c r="F47" s="170">
        <f>E47</f>
        <v>40</v>
      </c>
      <c r="G47" s="9"/>
      <c r="H47" s="41">
        <v>7.2</v>
      </c>
      <c r="I47" s="41">
        <v>3.6</v>
      </c>
      <c r="J47" s="41">
        <v>1.2</v>
      </c>
      <c r="K47" s="41">
        <v>67</v>
      </c>
      <c r="L47" s="41"/>
      <c r="M47" s="41">
        <v>0.18</v>
      </c>
      <c r="N47" s="41"/>
      <c r="O47" s="41">
        <v>65.6</v>
      </c>
      <c r="P47" s="41">
        <v>0.184</v>
      </c>
      <c r="Q47" s="22"/>
      <c r="R47" s="48">
        <v>244.9</v>
      </c>
      <c r="S47" s="49">
        <f>(E47*R47)/1000</f>
        <v>9.796</v>
      </c>
    </row>
    <row r="48" spans="2:19" ht="24" customHeight="1" thickBot="1">
      <c r="B48" s="28"/>
      <c r="C48" s="29"/>
      <c r="D48" s="189" t="s">
        <v>59</v>
      </c>
      <c r="E48" s="170">
        <v>5</v>
      </c>
      <c r="F48" s="170">
        <f>E48</f>
        <v>5</v>
      </c>
      <c r="G48" s="9"/>
      <c r="H48" s="41">
        <v>0.515</v>
      </c>
      <c r="I48" s="41">
        <v>0.05</v>
      </c>
      <c r="J48" s="41">
        <v>3.39</v>
      </c>
      <c r="K48" s="41">
        <v>16.4</v>
      </c>
      <c r="L48" s="41">
        <v>0.02</v>
      </c>
      <c r="M48" s="41">
        <v>0.002</v>
      </c>
      <c r="N48" s="41"/>
      <c r="O48" s="41">
        <v>1</v>
      </c>
      <c r="P48" s="41">
        <v>0.048</v>
      </c>
      <c r="Q48" s="22"/>
      <c r="R48" s="48">
        <v>44</v>
      </c>
      <c r="S48" s="49">
        <f aca="true" t="shared" si="10" ref="S48:S53">(E48*R48)/1000</f>
        <v>0.22</v>
      </c>
    </row>
    <row r="49" spans="2:19" ht="24" customHeight="1" thickBot="1">
      <c r="B49" s="28"/>
      <c r="C49" s="29"/>
      <c r="D49" s="189" t="s">
        <v>43</v>
      </c>
      <c r="E49" s="170">
        <v>8</v>
      </c>
      <c r="F49" s="170">
        <f>E49</f>
        <v>8</v>
      </c>
      <c r="G49" s="9"/>
      <c r="H49" s="41">
        <v>0.824</v>
      </c>
      <c r="I49" s="41">
        <v>0.088</v>
      </c>
      <c r="J49" s="41">
        <v>5.52</v>
      </c>
      <c r="K49" s="41">
        <v>26.72</v>
      </c>
      <c r="L49" s="41">
        <v>0.02</v>
      </c>
      <c r="M49" s="41">
        <v>0.006</v>
      </c>
      <c r="N49" s="41"/>
      <c r="O49" s="41">
        <v>1.44</v>
      </c>
      <c r="P49" s="41">
        <v>0.096</v>
      </c>
      <c r="Q49" s="22"/>
      <c r="R49" s="48">
        <v>38</v>
      </c>
      <c r="S49" s="49">
        <f t="shared" si="10"/>
        <v>0.304</v>
      </c>
    </row>
    <row r="50" spans="2:19" ht="24" customHeight="1" thickBot="1">
      <c r="B50" s="28"/>
      <c r="C50" s="29"/>
      <c r="D50" s="189" t="s">
        <v>18</v>
      </c>
      <c r="E50" s="170">
        <v>5</v>
      </c>
      <c r="F50" s="170">
        <v>5</v>
      </c>
      <c r="G50" s="260"/>
      <c r="H50" s="42"/>
      <c r="I50" s="42"/>
      <c r="J50" s="41">
        <v>4.99</v>
      </c>
      <c r="K50" s="41">
        <v>18.95</v>
      </c>
      <c r="L50" s="41"/>
      <c r="M50" s="41"/>
      <c r="N50" s="41"/>
      <c r="O50" s="41">
        <v>0.1</v>
      </c>
      <c r="P50" s="41">
        <v>0.015</v>
      </c>
      <c r="Q50" s="22"/>
      <c r="R50" s="48">
        <v>63</v>
      </c>
      <c r="S50" s="49">
        <f t="shared" si="10"/>
        <v>0.315</v>
      </c>
    </row>
    <row r="51" spans="2:19" ht="20.25" customHeight="1" thickBot="1">
      <c r="B51" s="28"/>
      <c r="C51" s="29"/>
      <c r="D51" s="189" t="s">
        <v>44</v>
      </c>
      <c r="E51" s="187" t="s">
        <v>54</v>
      </c>
      <c r="F51" s="170" t="str">
        <f>E51</f>
        <v>0,5</v>
      </c>
      <c r="G51" s="9"/>
      <c r="H51" s="41">
        <v>3.04</v>
      </c>
      <c r="I51" s="41">
        <v>2.76</v>
      </c>
      <c r="J51" s="41">
        <v>0.168</v>
      </c>
      <c r="K51" s="41">
        <v>37.6</v>
      </c>
      <c r="L51" s="41">
        <v>0.016</v>
      </c>
      <c r="M51" s="41">
        <v>0.1</v>
      </c>
      <c r="N51" s="41"/>
      <c r="O51" s="41">
        <v>13.2</v>
      </c>
      <c r="P51" s="41">
        <v>0.6</v>
      </c>
      <c r="Q51" s="22"/>
      <c r="R51" s="48">
        <v>6.78</v>
      </c>
      <c r="S51" s="49">
        <f>(E51*R51)</f>
        <v>3.39</v>
      </c>
    </row>
    <row r="52" spans="2:19" ht="24.75" customHeight="1" thickBot="1">
      <c r="B52" s="28"/>
      <c r="C52" s="29"/>
      <c r="D52" s="189" t="s">
        <v>17</v>
      </c>
      <c r="E52" s="170">
        <v>5</v>
      </c>
      <c r="F52" s="170">
        <f>E52</f>
        <v>5</v>
      </c>
      <c r="G52" s="260"/>
      <c r="H52" s="41">
        <v>0.035</v>
      </c>
      <c r="I52" s="41">
        <v>3.9</v>
      </c>
      <c r="J52" s="41">
        <v>0.05</v>
      </c>
      <c r="K52" s="41">
        <v>35.45</v>
      </c>
      <c r="L52" s="41">
        <v>0.0075</v>
      </c>
      <c r="M52" s="41">
        <v>0.006</v>
      </c>
      <c r="N52" s="41"/>
      <c r="O52" s="41">
        <v>0.6</v>
      </c>
      <c r="P52" s="41">
        <v>0.01</v>
      </c>
      <c r="Q52" s="22"/>
      <c r="R52" s="48">
        <v>448.8</v>
      </c>
      <c r="S52" s="49">
        <f t="shared" si="10"/>
        <v>2.244</v>
      </c>
    </row>
    <row r="53" spans="2:19" ht="21.75" customHeight="1" thickBot="1">
      <c r="B53" s="28"/>
      <c r="C53" s="29"/>
      <c r="D53" s="189" t="s">
        <v>29</v>
      </c>
      <c r="E53" s="170">
        <v>10</v>
      </c>
      <c r="F53" s="170">
        <f>E53</f>
        <v>10</v>
      </c>
      <c r="G53" s="9"/>
      <c r="H53" s="41"/>
      <c r="I53" s="41">
        <v>9.99</v>
      </c>
      <c r="J53" s="41"/>
      <c r="K53" s="41">
        <v>89.9</v>
      </c>
      <c r="L53" s="41"/>
      <c r="M53" s="41"/>
      <c r="N53" s="41"/>
      <c r="O53" s="41"/>
      <c r="P53" s="41"/>
      <c r="Q53" s="22"/>
      <c r="R53" s="48">
        <v>113</v>
      </c>
      <c r="S53" s="49">
        <f t="shared" si="10"/>
        <v>1.13</v>
      </c>
    </row>
    <row r="54" spans="2:19" ht="24" customHeight="1" thickBot="1">
      <c r="B54" s="151"/>
      <c r="C54" s="152"/>
      <c r="D54" s="188" t="s">
        <v>170</v>
      </c>
      <c r="E54" s="172">
        <v>10</v>
      </c>
      <c r="F54" s="172">
        <f>E54</f>
        <v>10</v>
      </c>
      <c r="G54" s="8">
        <v>50</v>
      </c>
      <c r="H54" s="33">
        <v>0.03</v>
      </c>
      <c r="I54" s="33"/>
      <c r="J54" s="33">
        <v>0.56</v>
      </c>
      <c r="K54" s="33">
        <v>2.104</v>
      </c>
      <c r="L54" s="33"/>
      <c r="M54" s="33"/>
      <c r="N54" s="33"/>
      <c r="O54" s="33">
        <v>0.48</v>
      </c>
      <c r="P54" s="33">
        <v>0.008</v>
      </c>
      <c r="Q54" s="123">
        <v>64</v>
      </c>
      <c r="R54" s="43">
        <v>158</v>
      </c>
      <c r="S54" s="50">
        <f>(E54*R54)/1000</f>
        <v>1.58</v>
      </c>
    </row>
    <row r="55" spans="2:19" ht="24" customHeight="1" thickBot="1">
      <c r="B55" s="151"/>
      <c r="C55" s="152"/>
      <c r="D55" s="188" t="s">
        <v>60</v>
      </c>
      <c r="E55" s="172"/>
      <c r="F55" s="181"/>
      <c r="G55" s="8">
        <v>200</v>
      </c>
      <c r="H55" s="33">
        <f>H56+H57</f>
        <v>0</v>
      </c>
      <c r="I55" s="33">
        <f aca="true" t="shared" si="11" ref="I55:P55">I56+I57</f>
        <v>0</v>
      </c>
      <c r="J55" s="33">
        <f t="shared" si="11"/>
        <v>14.97</v>
      </c>
      <c r="K55" s="33">
        <f t="shared" si="11"/>
        <v>56.85</v>
      </c>
      <c r="L55" s="33">
        <f t="shared" si="11"/>
        <v>0</v>
      </c>
      <c r="M55" s="33">
        <f t="shared" si="11"/>
        <v>0</v>
      </c>
      <c r="N55" s="33">
        <f t="shared" si="11"/>
        <v>0</v>
      </c>
      <c r="O55" s="33">
        <f t="shared" si="11"/>
        <v>0.5</v>
      </c>
      <c r="P55" s="33">
        <f t="shared" si="11"/>
        <v>0.075</v>
      </c>
      <c r="Q55" s="123" t="s">
        <v>171</v>
      </c>
      <c r="R55" s="43">
        <f>R56+R57</f>
        <v>428</v>
      </c>
      <c r="S55" s="43">
        <f>S56+S57</f>
        <v>1.31</v>
      </c>
    </row>
    <row r="56" spans="2:19" ht="24" customHeight="1" thickBot="1">
      <c r="B56" s="28"/>
      <c r="C56" s="29"/>
      <c r="D56" s="189" t="s">
        <v>61</v>
      </c>
      <c r="E56" s="170">
        <v>1</v>
      </c>
      <c r="F56" s="170">
        <f>E56</f>
        <v>1</v>
      </c>
      <c r="G56" s="260"/>
      <c r="H56" s="42"/>
      <c r="I56" s="42"/>
      <c r="J56" s="42"/>
      <c r="K56" s="42"/>
      <c r="L56" s="41"/>
      <c r="M56" s="41"/>
      <c r="N56" s="41"/>
      <c r="O56" s="41">
        <v>0.2</v>
      </c>
      <c r="P56" s="41">
        <v>0.03</v>
      </c>
      <c r="Q56" s="22"/>
      <c r="R56" s="48">
        <v>365</v>
      </c>
      <c r="S56" s="49">
        <f>(E56*R56)/1000</f>
        <v>0.365</v>
      </c>
    </row>
    <row r="57" spans="2:19" ht="24" customHeight="1" thickBot="1">
      <c r="B57" s="40"/>
      <c r="C57" s="108"/>
      <c r="D57" s="189" t="s">
        <v>18</v>
      </c>
      <c r="E57" s="170">
        <v>15</v>
      </c>
      <c r="F57" s="170">
        <f>E57</f>
        <v>15</v>
      </c>
      <c r="G57" s="9"/>
      <c r="H57" s="41"/>
      <c r="I57" s="41"/>
      <c r="J57" s="41">
        <v>14.97</v>
      </c>
      <c r="K57" s="41">
        <v>56.85</v>
      </c>
      <c r="L57" s="41"/>
      <c r="M57" s="41"/>
      <c r="N57" s="41"/>
      <c r="O57" s="41">
        <v>0.3</v>
      </c>
      <c r="P57" s="41">
        <v>0.045</v>
      </c>
      <c r="Q57" s="22"/>
      <c r="R57" s="48">
        <v>63</v>
      </c>
      <c r="S57" s="49">
        <f>(E57*R57)/1000</f>
        <v>0.945</v>
      </c>
    </row>
    <row r="58" spans="2:19" ht="24" customHeight="1" thickBot="1">
      <c r="B58" s="12"/>
      <c r="C58" s="2"/>
      <c r="D58" s="2" t="s">
        <v>48</v>
      </c>
      <c r="E58" s="160"/>
      <c r="F58" s="160"/>
      <c r="G58" s="160"/>
      <c r="H58" s="46">
        <f aca="true" t="shared" si="12" ref="H58:P58">H55+H54+H46+H43+H42+H33+H25+H22+H21+H18+H14+H9</f>
        <v>50.316</v>
      </c>
      <c r="I58" s="46">
        <f t="shared" si="12"/>
        <v>69.316</v>
      </c>
      <c r="J58" s="46">
        <f t="shared" si="12"/>
        <v>163.51999999999998</v>
      </c>
      <c r="K58" s="46">
        <f t="shared" si="12"/>
        <v>1522.171</v>
      </c>
      <c r="L58" s="46">
        <f t="shared" si="12"/>
        <v>0.7275</v>
      </c>
      <c r="M58" s="46">
        <f t="shared" si="12"/>
        <v>0.8929</v>
      </c>
      <c r="N58" s="46">
        <f t="shared" si="12"/>
        <v>70.81099999999999</v>
      </c>
      <c r="O58" s="46">
        <f t="shared" si="12"/>
        <v>417.62</v>
      </c>
      <c r="P58" s="46">
        <f t="shared" si="12"/>
        <v>8.866900000000001</v>
      </c>
      <c r="Q58" s="46"/>
      <c r="R58" s="46">
        <f>R55+R54+R46+R43+R42+R33+R25+R22+R21+R18+R14+R9</f>
        <v>6381.97</v>
      </c>
      <c r="S58" s="46">
        <f>S55+S54+S46+S43+S42+S33+S25+S22+S21+S18+S14+S9</f>
        <v>100.7645</v>
      </c>
    </row>
    <row r="59" spans="2:19" ht="1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127"/>
      <c r="R59" s="83"/>
      <c r="S59" s="83"/>
    </row>
    <row r="60" spans="2:19" ht="1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127"/>
      <c r="R60" s="83"/>
      <c r="S60" s="83"/>
    </row>
    <row r="61" spans="2:19" ht="15.75" thickBo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127"/>
      <c r="R61" s="83"/>
      <c r="S61" s="83"/>
    </row>
    <row r="62" spans="2:19" ht="31.5" customHeight="1" thickBot="1">
      <c r="B62" s="268" t="s">
        <v>1</v>
      </c>
      <c r="C62" s="268" t="s">
        <v>55</v>
      </c>
      <c r="D62" s="268" t="s">
        <v>56</v>
      </c>
      <c r="E62" s="268" t="s">
        <v>2</v>
      </c>
      <c r="F62" s="268" t="s">
        <v>3</v>
      </c>
      <c r="G62" s="268" t="s">
        <v>51</v>
      </c>
      <c r="H62" s="271" t="s">
        <v>4</v>
      </c>
      <c r="I62" s="292"/>
      <c r="J62" s="283"/>
      <c r="K62" s="268" t="s">
        <v>94</v>
      </c>
      <c r="L62" s="271" t="s">
        <v>53</v>
      </c>
      <c r="M62" s="292"/>
      <c r="N62" s="283"/>
      <c r="O62" s="271" t="s">
        <v>95</v>
      </c>
      <c r="P62" s="283"/>
      <c r="Q62" s="280" t="s">
        <v>155</v>
      </c>
      <c r="R62" s="271" t="s">
        <v>5</v>
      </c>
      <c r="S62" s="288" t="s">
        <v>50</v>
      </c>
    </row>
    <row r="63" spans="2:19" ht="15" customHeight="1" thickBot="1">
      <c r="B63" s="290"/>
      <c r="C63" s="290"/>
      <c r="D63" s="290"/>
      <c r="E63" s="290"/>
      <c r="F63" s="290"/>
      <c r="G63" s="269"/>
      <c r="H63" s="284"/>
      <c r="I63" s="293"/>
      <c r="J63" s="285"/>
      <c r="K63" s="269"/>
      <c r="L63" s="284"/>
      <c r="M63" s="293"/>
      <c r="N63" s="285"/>
      <c r="O63" s="284"/>
      <c r="P63" s="285"/>
      <c r="Q63" s="281"/>
      <c r="R63" s="284"/>
      <c r="S63" s="288"/>
    </row>
    <row r="64" spans="2:19" ht="15" customHeight="1" thickBot="1">
      <c r="B64" s="290"/>
      <c r="C64" s="290"/>
      <c r="D64" s="290"/>
      <c r="E64" s="290"/>
      <c r="F64" s="290"/>
      <c r="G64" s="269"/>
      <c r="H64" s="284"/>
      <c r="I64" s="293"/>
      <c r="J64" s="285"/>
      <c r="K64" s="269"/>
      <c r="L64" s="284"/>
      <c r="M64" s="293"/>
      <c r="N64" s="285"/>
      <c r="O64" s="284"/>
      <c r="P64" s="285"/>
      <c r="Q64" s="281"/>
      <c r="R64" s="284"/>
      <c r="S64" s="288"/>
    </row>
    <row r="65" spans="2:19" ht="15" customHeight="1" thickBot="1">
      <c r="B65" s="290"/>
      <c r="C65" s="290"/>
      <c r="D65" s="290"/>
      <c r="E65" s="290"/>
      <c r="F65" s="290"/>
      <c r="G65" s="269"/>
      <c r="H65" s="284"/>
      <c r="I65" s="293"/>
      <c r="J65" s="285"/>
      <c r="K65" s="269"/>
      <c r="L65" s="284"/>
      <c r="M65" s="293"/>
      <c r="N65" s="285"/>
      <c r="O65" s="284"/>
      <c r="P65" s="285"/>
      <c r="Q65" s="281"/>
      <c r="R65" s="284"/>
      <c r="S65" s="288"/>
    </row>
    <row r="66" spans="2:19" ht="21.75" customHeight="1" thickBot="1">
      <c r="B66" s="291"/>
      <c r="C66" s="291"/>
      <c r="D66" s="291"/>
      <c r="E66" s="291"/>
      <c r="F66" s="291"/>
      <c r="G66" s="270"/>
      <c r="H66" s="286"/>
      <c r="I66" s="294"/>
      <c r="J66" s="287"/>
      <c r="K66" s="270"/>
      <c r="L66" s="286"/>
      <c r="M66" s="294"/>
      <c r="N66" s="287"/>
      <c r="O66" s="286"/>
      <c r="P66" s="287"/>
      <c r="Q66" s="282"/>
      <c r="R66" s="286"/>
      <c r="S66" s="288"/>
    </row>
    <row r="67" spans="2:19" ht="15.75" thickBot="1">
      <c r="B67" s="158"/>
      <c r="C67" s="160"/>
      <c r="D67" s="160"/>
      <c r="E67" s="160"/>
      <c r="F67" s="160"/>
      <c r="G67" s="160"/>
      <c r="H67" s="160" t="s">
        <v>6</v>
      </c>
      <c r="I67" s="160" t="s">
        <v>7</v>
      </c>
      <c r="J67" s="160" t="s">
        <v>8</v>
      </c>
      <c r="K67" s="160"/>
      <c r="L67" s="160" t="s">
        <v>9</v>
      </c>
      <c r="M67" s="160" t="s">
        <v>10</v>
      </c>
      <c r="N67" s="160" t="s">
        <v>11</v>
      </c>
      <c r="O67" s="160" t="s">
        <v>12</v>
      </c>
      <c r="P67" s="160" t="s">
        <v>13</v>
      </c>
      <c r="Q67" s="131"/>
      <c r="R67" s="159"/>
      <c r="S67" s="14"/>
    </row>
    <row r="68" spans="2:19" ht="30.75" customHeight="1" thickBot="1">
      <c r="B68" s="21"/>
      <c r="C68" s="5" t="s">
        <v>49</v>
      </c>
      <c r="D68" s="167" t="s">
        <v>266</v>
      </c>
      <c r="E68" s="168"/>
      <c r="F68" s="168"/>
      <c r="G68" s="30">
        <v>200</v>
      </c>
      <c r="H68" s="33">
        <f>H69+H70+H72+H71</f>
        <v>5.264</v>
      </c>
      <c r="I68" s="33">
        <f aca="true" t="shared" si="13" ref="I68:P68">I69+I70+I72+I71</f>
        <v>3.6750000000000003</v>
      </c>
      <c r="J68" s="33">
        <f t="shared" si="13"/>
        <v>28.154999999999998</v>
      </c>
      <c r="K68" s="33">
        <f t="shared" si="13"/>
        <v>118.43199999999999</v>
      </c>
      <c r="L68" s="33">
        <f t="shared" si="13"/>
        <v>0.1655</v>
      </c>
      <c r="M68" s="33">
        <f t="shared" si="13"/>
        <v>0.1174</v>
      </c>
      <c r="N68" s="33">
        <f t="shared" si="13"/>
        <v>0.45</v>
      </c>
      <c r="O68" s="33">
        <f t="shared" si="13"/>
        <v>14.54</v>
      </c>
      <c r="P68" s="33">
        <f t="shared" si="13"/>
        <v>2.4065000000000003</v>
      </c>
      <c r="Q68" s="123" t="s">
        <v>141</v>
      </c>
      <c r="R68" s="43">
        <f>R69+R70+R72+R71</f>
        <v>654.55</v>
      </c>
      <c r="S68" s="43">
        <f>S69+S70+S72+S71</f>
        <v>4.9756</v>
      </c>
    </row>
    <row r="69" spans="2:19" ht="23.25" customHeight="1" thickBot="1">
      <c r="B69" s="1"/>
      <c r="C69" s="3"/>
      <c r="D69" s="169" t="s">
        <v>36</v>
      </c>
      <c r="E69" s="251">
        <v>28</v>
      </c>
      <c r="F69" s="170">
        <v>28</v>
      </c>
      <c r="G69" s="9"/>
      <c r="H69" s="41">
        <v>0.84</v>
      </c>
      <c r="I69" s="41">
        <v>0.96</v>
      </c>
      <c r="J69" s="41">
        <v>1.41</v>
      </c>
      <c r="K69" s="41">
        <v>14.952</v>
      </c>
      <c r="L69" s="41">
        <v>0.012</v>
      </c>
      <c r="M69" s="41">
        <v>0.045</v>
      </c>
      <c r="N69" s="41">
        <v>0.45</v>
      </c>
      <c r="O69" s="41">
        <v>7.2</v>
      </c>
      <c r="P69" s="41">
        <v>0.06</v>
      </c>
      <c r="Q69" s="22"/>
      <c r="R69" s="48">
        <v>64.75</v>
      </c>
      <c r="S69" s="76">
        <f>(E69*R69)/1000</f>
        <v>1.813</v>
      </c>
    </row>
    <row r="70" spans="2:19" ht="23.25" customHeight="1" thickBot="1">
      <c r="B70" s="1"/>
      <c r="C70" s="3"/>
      <c r="D70" s="169" t="s">
        <v>91</v>
      </c>
      <c r="E70" s="251">
        <v>25</v>
      </c>
      <c r="F70" s="170">
        <v>25</v>
      </c>
      <c r="G70" s="260"/>
      <c r="H70" s="41">
        <v>4.41</v>
      </c>
      <c r="I70" s="41">
        <v>1.155</v>
      </c>
      <c r="J70" s="41">
        <v>21.735</v>
      </c>
      <c r="K70" s="41">
        <v>70.35</v>
      </c>
      <c r="L70" s="41">
        <v>0.1505</v>
      </c>
      <c r="M70" s="41">
        <v>0.07</v>
      </c>
      <c r="N70" s="41"/>
      <c r="O70" s="41">
        <v>7</v>
      </c>
      <c r="P70" s="41">
        <v>2.3275</v>
      </c>
      <c r="Q70" s="22"/>
      <c r="R70" s="51">
        <v>78</v>
      </c>
      <c r="S70" s="76">
        <f>(E70*R70)/1000</f>
        <v>1.95</v>
      </c>
    </row>
    <row r="71" spans="2:19" ht="23.25" customHeight="1" thickBot="1">
      <c r="B71" s="1"/>
      <c r="C71" s="3"/>
      <c r="D71" s="169" t="s">
        <v>132</v>
      </c>
      <c r="E71" s="170">
        <v>2</v>
      </c>
      <c r="F71" s="170">
        <v>2</v>
      </c>
      <c r="G71" s="260"/>
      <c r="H71" s="41">
        <v>0.014</v>
      </c>
      <c r="I71" s="41">
        <v>1.56</v>
      </c>
      <c r="J71" s="41">
        <v>0.02</v>
      </c>
      <c r="K71" s="41">
        <v>14.18</v>
      </c>
      <c r="L71" s="41">
        <v>0.003</v>
      </c>
      <c r="M71" s="41">
        <v>0.0024</v>
      </c>
      <c r="N71" s="41"/>
      <c r="O71" s="41">
        <v>0.24</v>
      </c>
      <c r="P71" s="41">
        <v>0.004</v>
      </c>
      <c r="Q71" s="22"/>
      <c r="R71" s="51">
        <v>448.8</v>
      </c>
      <c r="S71" s="76">
        <f>(E71*R71)/1000</f>
        <v>0.8976000000000001</v>
      </c>
    </row>
    <row r="72" spans="2:19" ht="23.25" customHeight="1" thickBot="1">
      <c r="B72" s="1"/>
      <c r="C72" s="3"/>
      <c r="D72" s="169" t="s">
        <v>18</v>
      </c>
      <c r="E72" s="170">
        <v>5</v>
      </c>
      <c r="F72" s="170">
        <v>5</v>
      </c>
      <c r="G72" s="260"/>
      <c r="H72" s="41"/>
      <c r="I72" s="41"/>
      <c r="J72" s="41">
        <v>4.99</v>
      </c>
      <c r="K72" s="41">
        <v>18.95</v>
      </c>
      <c r="L72" s="41"/>
      <c r="M72" s="41"/>
      <c r="N72" s="41"/>
      <c r="O72" s="41">
        <v>0.1</v>
      </c>
      <c r="P72" s="41">
        <v>0.015</v>
      </c>
      <c r="Q72" s="22"/>
      <c r="R72" s="51">
        <v>63</v>
      </c>
      <c r="S72" s="76">
        <f>(E72*R72)/1000</f>
        <v>0.315</v>
      </c>
    </row>
    <row r="73" spans="2:19" ht="23.25" customHeight="1" hidden="1" thickBot="1">
      <c r="B73" s="21"/>
      <c r="C73" s="220"/>
      <c r="D73" s="202"/>
      <c r="E73" s="203"/>
      <c r="F73" s="203"/>
      <c r="G73" s="204"/>
      <c r="H73" s="205"/>
      <c r="I73" s="205"/>
      <c r="J73" s="205"/>
      <c r="K73" s="205"/>
      <c r="L73" s="205"/>
      <c r="M73" s="205"/>
      <c r="N73" s="205"/>
      <c r="O73" s="205"/>
      <c r="P73" s="205"/>
      <c r="Q73" s="206"/>
      <c r="R73" s="207"/>
      <c r="S73" s="208">
        <f>(E73*R73)/1000</f>
        <v>0</v>
      </c>
    </row>
    <row r="74" spans="2:19" ht="27.75" customHeight="1" thickBot="1">
      <c r="B74" s="12"/>
      <c r="C74" s="13"/>
      <c r="D74" s="2" t="s">
        <v>48</v>
      </c>
      <c r="E74" s="160"/>
      <c r="F74" s="160"/>
      <c r="G74" s="160"/>
      <c r="H74" s="46">
        <f aca="true" t="shared" si="14" ref="H74:O74">H68</f>
        <v>5.264</v>
      </c>
      <c r="I74" s="46">
        <f t="shared" si="14"/>
        <v>3.6750000000000003</v>
      </c>
      <c r="J74" s="46">
        <f t="shared" si="14"/>
        <v>28.154999999999998</v>
      </c>
      <c r="K74" s="46">
        <f t="shared" si="14"/>
        <v>118.43199999999999</v>
      </c>
      <c r="L74" s="46">
        <f t="shared" si="14"/>
        <v>0.1655</v>
      </c>
      <c r="M74" s="46">
        <f t="shared" si="14"/>
        <v>0.1174</v>
      </c>
      <c r="N74" s="46">
        <f t="shared" si="14"/>
        <v>0.45</v>
      </c>
      <c r="O74" s="46">
        <f t="shared" si="14"/>
        <v>14.54</v>
      </c>
      <c r="P74" s="46">
        <f>P68</f>
        <v>2.4065000000000003</v>
      </c>
      <c r="Q74" s="46"/>
      <c r="R74" s="46">
        <f>R68</f>
        <v>654.55</v>
      </c>
      <c r="S74" s="46">
        <f>S68</f>
        <v>4.9756</v>
      </c>
    </row>
    <row r="75" spans="18:19" ht="14.25">
      <c r="R75" s="73"/>
      <c r="S75" s="74"/>
    </row>
    <row r="76" ht="14.25">
      <c r="S76" s="97"/>
    </row>
    <row r="77" spans="18:19" ht="17.25">
      <c r="R77" s="115" t="s">
        <v>154</v>
      </c>
      <c r="S77" s="116">
        <f>S74+S58</f>
        <v>105.7401</v>
      </c>
    </row>
  </sheetData>
  <sheetProtection/>
  <mergeCells count="27">
    <mergeCell ref="S3:S7"/>
    <mergeCell ref="B62:B66"/>
    <mergeCell ref="C62:C66"/>
    <mergeCell ref="D62:D66"/>
    <mergeCell ref="E62:E66"/>
    <mergeCell ref="F62:F66"/>
    <mergeCell ref="G62:G66"/>
    <mergeCell ref="S62:S66"/>
    <mergeCell ref="H62:J66"/>
    <mergeCell ref="K62:K66"/>
    <mergeCell ref="L62:N66"/>
    <mergeCell ref="O62:P66"/>
    <mergeCell ref="Q62:Q66"/>
    <mergeCell ref="R62:R66"/>
    <mergeCell ref="B1:R1"/>
    <mergeCell ref="B3:B7"/>
    <mergeCell ref="C3:C7"/>
    <mergeCell ref="D3:D7"/>
    <mergeCell ref="E3:E7"/>
    <mergeCell ref="F3:F7"/>
    <mergeCell ref="R3:R7"/>
    <mergeCell ref="G3:G7"/>
    <mergeCell ref="H3:J7"/>
    <mergeCell ref="K3:K7"/>
    <mergeCell ref="L3:N7"/>
    <mergeCell ref="O3:P7"/>
    <mergeCell ref="Q3:Q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80"/>
  <sheetViews>
    <sheetView view="pageBreakPreview" zoomScale="80" zoomScaleSheetLayoutView="80" zoomScalePageLayoutView="0" workbookViewId="0" topLeftCell="A1">
      <selection activeCell="G50" sqref="G50"/>
    </sheetView>
  </sheetViews>
  <sheetFormatPr defaultColWidth="9.140625" defaultRowHeight="15"/>
  <cols>
    <col min="1" max="1" width="1.7109375" style="0" customWidth="1"/>
    <col min="2" max="2" width="7.8515625" style="0" customWidth="1"/>
    <col min="3" max="3" width="21.28125" style="0" customWidth="1"/>
    <col min="4" max="4" width="35.28125" style="0" bestFit="1" customWidth="1"/>
    <col min="5" max="5" width="10.28125" style="0" bestFit="1" customWidth="1"/>
    <col min="6" max="6" width="9.28125" style="0" bestFit="1" customWidth="1"/>
    <col min="7" max="7" width="15.8515625" style="0" bestFit="1" customWidth="1"/>
    <col min="8" max="8" width="13.7109375" style="0" bestFit="1" customWidth="1"/>
    <col min="9" max="9" width="8.00390625" style="0" bestFit="1" customWidth="1"/>
    <col min="10" max="10" width="9.28125" style="0" bestFit="1" customWidth="1"/>
    <col min="11" max="11" width="18.140625" style="0" bestFit="1" customWidth="1"/>
    <col min="12" max="13" width="6.7109375" style="0" bestFit="1" customWidth="1"/>
    <col min="14" max="14" width="8.00390625" style="0" bestFit="1" customWidth="1"/>
    <col min="15" max="15" width="9.28125" style="0" bestFit="1" customWidth="1"/>
    <col min="16" max="16" width="8.00390625" style="0" customWidth="1"/>
    <col min="17" max="17" width="9.140625" style="144" bestFit="1" customWidth="1"/>
    <col min="18" max="18" width="12.28125" style="0" bestFit="1" customWidth="1"/>
    <col min="19" max="19" width="9.8515625" style="0" bestFit="1" customWidth="1"/>
  </cols>
  <sheetData>
    <row r="1" spans="1:19" ht="24">
      <c r="A1" s="72"/>
      <c r="B1" s="289" t="s">
        <v>237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72"/>
    </row>
    <row r="2" spans="1:19" ht="1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17"/>
      <c r="R2" s="72"/>
      <c r="S2" s="72"/>
    </row>
    <row r="3" spans="1:19" ht="31.5" customHeight="1" thickBot="1">
      <c r="A3" s="72"/>
      <c r="B3" s="268" t="s">
        <v>1</v>
      </c>
      <c r="C3" s="268" t="s">
        <v>55</v>
      </c>
      <c r="D3" s="268" t="s">
        <v>56</v>
      </c>
      <c r="E3" s="268" t="s">
        <v>2</v>
      </c>
      <c r="F3" s="268" t="s">
        <v>3</v>
      </c>
      <c r="G3" s="268" t="s">
        <v>51</v>
      </c>
      <c r="H3" s="271" t="s">
        <v>52</v>
      </c>
      <c r="I3" s="272"/>
      <c r="J3" s="273"/>
      <c r="K3" s="268" t="s">
        <v>94</v>
      </c>
      <c r="L3" s="271" t="s">
        <v>53</v>
      </c>
      <c r="M3" s="272"/>
      <c r="N3" s="273"/>
      <c r="O3" s="271" t="s">
        <v>95</v>
      </c>
      <c r="P3" s="273"/>
      <c r="Q3" s="280" t="s">
        <v>155</v>
      </c>
      <c r="R3" s="271" t="s">
        <v>5</v>
      </c>
      <c r="S3" s="288" t="s">
        <v>50</v>
      </c>
    </row>
    <row r="4" spans="1:19" ht="15" thickBot="1">
      <c r="A4" s="72"/>
      <c r="B4" s="269"/>
      <c r="C4" s="269"/>
      <c r="D4" s="269"/>
      <c r="E4" s="269"/>
      <c r="F4" s="269"/>
      <c r="G4" s="269"/>
      <c r="H4" s="274"/>
      <c r="I4" s="275"/>
      <c r="J4" s="276"/>
      <c r="K4" s="269"/>
      <c r="L4" s="274"/>
      <c r="M4" s="275"/>
      <c r="N4" s="276"/>
      <c r="O4" s="274"/>
      <c r="P4" s="276"/>
      <c r="Q4" s="281"/>
      <c r="R4" s="274"/>
      <c r="S4" s="288"/>
    </row>
    <row r="5" spans="1:19" ht="15" thickBot="1">
      <c r="A5" s="72"/>
      <c r="B5" s="269"/>
      <c r="C5" s="269"/>
      <c r="D5" s="269"/>
      <c r="E5" s="269"/>
      <c r="F5" s="269"/>
      <c r="G5" s="269"/>
      <c r="H5" s="274"/>
      <c r="I5" s="275"/>
      <c r="J5" s="276"/>
      <c r="K5" s="269"/>
      <c r="L5" s="274"/>
      <c r="M5" s="275"/>
      <c r="N5" s="276"/>
      <c r="O5" s="274"/>
      <c r="P5" s="276"/>
      <c r="Q5" s="281"/>
      <c r="R5" s="274"/>
      <c r="S5" s="288"/>
    </row>
    <row r="6" spans="1:19" ht="15" thickBot="1">
      <c r="A6" s="72"/>
      <c r="B6" s="269"/>
      <c r="C6" s="269"/>
      <c r="D6" s="269"/>
      <c r="E6" s="269"/>
      <c r="F6" s="269"/>
      <c r="G6" s="269"/>
      <c r="H6" s="274"/>
      <c r="I6" s="275"/>
      <c r="J6" s="276"/>
      <c r="K6" s="269"/>
      <c r="L6" s="274"/>
      <c r="M6" s="275"/>
      <c r="N6" s="276"/>
      <c r="O6" s="274"/>
      <c r="P6" s="276"/>
      <c r="Q6" s="281"/>
      <c r="R6" s="274"/>
      <c r="S6" s="288"/>
    </row>
    <row r="7" spans="1:19" ht="15" thickBot="1">
      <c r="A7" s="72"/>
      <c r="B7" s="270"/>
      <c r="C7" s="270"/>
      <c r="D7" s="270"/>
      <c r="E7" s="270"/>
      <c r="F7" s="270"/>
      <c r="G7" s="270"/>
      <c r="H7" s="277"/>
      <c r="I7" s="278"/>
      <c r="J7" s="279"/>
      <c r="K7" s="270"/>
      <c r="L7" s="277"/>
      <c r="M7" s="278"/>
      <c r="N7" s="279"/>
      <c r="O7" s="277"/>
      <c r="P7" s="279"/>
      <c r="Q7" s="282"/>
      <c r="R7" s="277"/>
      <c r="S7" s="288"/>
    </row>
    <row r="8" spans="1:19" ht="15.75" thickBot="1">
      <c r="A8" s="72"/>
      <c r="B8" s="158"/>
      <c r="C8" s="160"/>
      <c r="D8" s="160"/>
      <c r="E8" s="160"/>
      <c r="F8" s="160"/>
      <c r="G8" s="160"/>
      <c r="H8" s="160" t="s">
        <v>6</v>
      </c>
      <c r="I8" s="160" t="s">
        <v>7</v>
      </c>
      <c r="J8" s="160" t="s">
        <v>8</v>
      </c>
      <c r="K8" s="160"/>
      <c r="L8" s="160" t="s">
        <v>9</v>
      </c>
      <c r="M8" s="160" t="s">
        <v>10</v>
      </c>
      <c r="N8" s="160" t="s">
        <v>11</v>
      </c>
      <c r="O8" s="160" t="s">
        <v>12</v>
      </c>
      <c r="P8" s="160" t="s">
        <v>13</v>
      </c>
      <c r="Q8" s="131"/>
      <c r="R8" s="159"/>
      <c r="S8" s="161"/>
    </row>
    <row r="9" spans="1:19" s="15" customFormat="1" ht="23.25" customHeight="1" thickBot="1">
      <c r="A9" s="75"/>
      <c r="B9" s="21"/>
      <c r="C9" s="5" t="s">
        <v>14</v>
      </c>
      <c r="D9" s="226" t="s">
        <v>258</v>
      </c>
      <c r="E9" s="179"/>
      <c r="F9" s="179"/>
      <c r="G9" s="30">
        <v>200</v>
      </c>
      <c r="H9" s="59">
        <f aca="true" t="shared" si="0" ref="H9:P9">H10+H11+H12+H13</f>
        <v>6.575</v>
      </c>
      <c r="I9" s="59">
        <f t="shared" si="0"/>
        <v>8.885</v>
      </c>
      <c r="J9" s="59">
        <f t="shared" si="0"/>
        <v>32.765</v>
      </c>
      <c r="K9" s="59">
        <f t="shared" si="0"/>
        <v>240.45000000000002</v>
      </c>
      <c r="L9" s="59">
        <f t="shared" si="0"/>
        <v>0.1295</v>
      </c>
      <c r="M9" s="59">
        <f t="shared" si="0"/>
        <v>0.21100000000000002</v>
      </c>
      <c r="N9" s="59">
        <f t="shared" si="0"/>
        <v>1.95</v>
      </c>
      <c r="O9" s="59">
        <f t="shared" si="0"/>
        <v>168.74999999999997</v>
      </c>
      <c r="P9" s="59">
        <f t="shared" si="0"/>
        <v>0.9750000000000001</v>
      </c>
      <c r="Q9" s="132" t="s">
        <v>172</v>
      </c>
      <c r="R9" s="61">
        <f>R10+R11+R12+R13</f>
        <v>616.55</v>
      </c>
      <c r="S9" s="61">
        <f>S10+S11+S12+S13</f>
        <v>13.586500000000001</v>
      </c>
    </row>
    <row r="10" spans="1:19" ht="23.25" customHeight="1" thickBot="1">
      <c r="A10" s="72"/>
      <c r="B10" s="1"/>
      <c r="C10" s="3"/>
      <c r="D10" s="169" t="s">
        <v>36</v>
      </c>
      <c r="E10" s="255">
        <v>150</v>
      </c>
      <c r="F10" s="180">
        <v>150</v>
      </c>
      <c r="G10" s="16"/>
      <c r="H10" s="53">
        <v>3.64</v>
      </c>
      <c r="I10" s="53">
        <v>4.16</v>
      </c>
      <c r="J10" s="53">
        <v>6.11</v>
      </c>
      <c r="K10" s="53">
        <v>80.1</v>
      </c>
      <c r="L10" s="53">
        <v>0.052</v>
      </c>
      <c r="M10" s="53">
        <v>0.195</v>
      </c>
      <c r="N10" s="53">
        <v>1.95</v>
      </c>
      <c r="O10" s="53">
        <v>161.2</v>
      </c>
      <c r="P10" s="53">
        <v>0.26</v>
      </c>
      <c r="Q10" s="22"/>
      <c r="R10" s="48">
        <v>64.75</v>
      </c>
      <c r="S10" s="70">
        <f>(E10*R10)/1000</f>
        <v>9.7125</v>
      </c>
    </row>
    <row r="11" spans="1:19" ht="23.25" customHeight="1" thickBot="1">
      <c r="A11" s="72"/>
      <c r="B11" s="28"/>
      <c r="C11" s="29"/>
      <c r="D11" s="169" t="s">
        <v>76</v>
      </c>
      <c r="E11" s="170">
        <v>25</v>
      </c>
      <c r="F11" s="170">
        <v>25</v>
      </c>
      <c r="G11" s="260"/>
      <c r="H11" s="41">
        <v>2.9</v>
      </c>
      <c r="I11" s="41">
        <v>0.825</v>
      </c>
      <c r="J11" s="41">
        <v>16.625</v>
      </c>
      <c r="K11" s="41">
        <v>87</v>
      </c>
      <c r="L11" s="41">
        <v>0.07</v>
      </c>
      <c r="M11" s="41">
        <v>0.01</v>
      </c>
      <c r="N11" s="41"/>
      <c r="O11" s="41">
        <v>6.75</v>
      </c>
      <c r="P11" s="41">
        <v>0.675</v>
      </c>
      <c r="Q11" s="22"/>
      <c r="R11" s="48">
        <v>40</v>
      </c>
      <c r="S11" s="70">
        <f>(E11*R11)/1000</f>
        <v>1</v>
      </c>
    </row>
    <row r="12" spans="1:19" ht="23.25" customHeight="1" thickBot="1">
      <c r="A12" s="72"/>
      <c r="B12" s="28"/>
      <c r="C12" s="29"/>
      <c r="D12" s="169" t="s">
        <v>17</v>
      </c>
      <c r="E12" s="170">
        <v>5</v>
      </c>
      <c r="F12" s="170">
        <f>E12</f>
        <v>5</v>
      </c>
      <c r="G12" s="260"/>
      <c r="H12" s="41">
        <v>0.035</v>
      </c>
      <c r="I12" s="41">
        <v>3.9</v>
      </c>
      <c r="J12" s="41">
        <v>0.05</v>
      </c>
      <c r="K12" s="41">
        <v>35.45</v>
      </c>
      <c r="L12" s="41">
        <v>0.0075</v>
      </c>
      <c r="M12" s="41">
        <v>0.006</v>
      </c>
      <c r="N12" s="41"/>
      <c r="O12" s="41">
        <v>0.6</v>
      </c>
      <c r="P12" s="41">
        <v>0.01</v>
      </c>
      <c r="Q12" s="22"/>
      <c r="R12" s="48">
        <v>448.8</v>
      </c>
      <c r="S12" s="70">
        <f>(E12*R12)/1000</f>
        <v>2.244</v>
      </c>
    </row>
    <row r="13" spans="1:19" s="4" customFormat="1" ht="23.25" customHeight="1" thickBot="1">
      <c r="A13" s="72"/>
      <c r="B13" s="40"/>
      <c r="C13" s="27"/>
      <c r="D13" s="169" t="s">
        <v>18</v>
      </c>
      <c r="E13" s="170">
        <v>10</v>
      </c>
      <c r="F13" s="170">
        <f>E13</f>
        <v>10</v>
      </c>
      <c r="G13" s="9"/>
      <c r="H13" s="41"/>
      <c r="I13" s="41"/>
      <c r="J13" s="41">
        <v>9.98</v>
      </c>
      <c r="K13" s="41">
        <v>37.9</v>
      </c>
      <c r="L13" s="41"/>
      <c r="M13" s="41"/>
      <c r="N13" s="41"/>
      <c r="O13" s="41">
        <v>0.2</v>
      </c>
      <c r="P13" s="41">
        <v>0.03</v>
      </c>
      <c r="Q13" s="22"/>
      <c r="R13" s="48">
        <v>63</v>
      </c>
      <c r="S13" s="70">
        <f>(E13*R13)/1000</f>
        <v>0.63</v>
      </c>
    </row>
    <row r="14" spans="1:19" ht="23.25" customHeight="1" thickBot="1">
      <c r="A14" s="72"/>
      <c r="B14" s="21"/>
      <c r="C14" s="36"/>
      <c r="D14" s="171" t="s">
        <v>78</v>
      </c>
      <c r="E14" s="172"/>
      <c r="F14" s="172"/>
      <c r="G14" s="8">
        <v>200</v>
      </c>
      <c r="H14" s="33">
        <f aca="true" t="shared" si="1" ref="H14:P14">SUM(H15:H17)</f>
        <v>1.96</v>
      </c>
      <c r="I14" s="33">
        <f t="shared" si="1"/>
        <v>2.24</v>
      </c>
      <c r="J14" s="33">
        <f t="shared" si="1"/>
        <v>18.26</v>
      </c>
      <c r="K14" s="33">
        <f t="shared" si="1"/>
        <v>97.45</v>
      </c>
      <c r="L14" s="33">
        <f t="shared" si="1"/>
        <v>0.028</v>
      </c>
      <c r="M14" s="33">
        <f t="shared" si="1"/>
        <v>0.105</v>
      </c>
      <c r="N14" s="33">
        <f t="shared" si="1"/>
        <v>1.05</v>
      </c>
      <c r="O14" s="33">
        <f t="shared" si="1"/>
        <v>87.1</v>
      </c>
      <c r="P14" s="33">
        <f t="shared" si="1"/>
        <v>0.185</v>
      </c>
      <c r="Q14" s="123" t="s">
        <v>171</v>
      </c>
      <c r="R14" s="43">
        <f>SUM(R15:R17)</f>
        <v>492.75</v>
      </c>
      <c r="S14" s="43">
        <f>SUM(S15:S17)</f>
        <v>5.842499999999999</v>
      </c>
    </row>
    <row r="15" spans="1:19" ht="23.25" customHeight="1" thickBot="1">
      <c r="A15" s="72"/>
      <c r="B15" s="28"/>
      <c r="C15" s="29"/>
      <c r="D15" s="169" t="s">
        <v>71</v>
      </c>
      <c r="E15" s="170">
        <v>1</v>
      </c>
      <c r="F15" s="170">
        <f>E15</f>
        <v>1</v>
      </c>
      <c r="G15" s="9"/>
      <c r="H15" s="41"/>
      <c r="I15" s="41"/>
      <c r="J15" s="41"/>
      <c r="K15" s="41"/>
      <c r="L15" s="41"/>
      <c r="M15" s="41"/>
      <c r="N15" s="41"/>
      <c r="O15" s="41"/>
      <c r="P15" s="41"/>
      <c r="Q15" s="22"/>
      <c r="R15" s="48">
        <v>365</v>
      </c>
      <c r="S15" s="70">
        <f>(E15*R15)/1000</f>
        <v>0.365</v>
      </c>
    </row>
    <row r="16" spans="1:19" ht="23.25" customHeight="1" thickBot="1">
      <c r="A16" s="72"/>
      <c r="B16" s="28"/>
      <c r="C16" s="29"/>
      <c r="D16" s="169" t="s">
        <v>18</v>
      </c>
      <c r="E16" s="170">
        <v>15</v>
      </c>
      <c r="F16" s="170">
        <f>E16</f>
        <v>15</v>
      </c>
      <c r="G16" s="265"/>
      <c r="H16" s="41"/>
      <c r="I16" s="41"/>
      <c r="J16" s="41">
        <v>14.97</v>
      </c>
      <c r="K16" s="41">
        <v>56.85</v>
      </c>
      <c r="L16" s="41"/>
      <c r="M16" s="41"/>
      <c r="N16" s="41"/>
      <c r="O16" s="41">
        <v>0.3</v>
      </c>
      <c r="P16" s="41">
        <v>0.045</v>
      </c>
      <c r="Q16" s="22"/>
      <c r="R16" s="48">
        <v>63</v>
      </c>
      <c r="S16" s="70">
        <f>(E16*R16)/1000</f>
        <v>0.945</v>
      </c>
    </row>
    <row r="17" spans="1:19" ht="23.25" customHeight="1" thickBot="1">
      <c r="A17" s="72"/>
      <c r="B17" s="28"/>
      <c r="C17" s="29"/>
      <c r="D17" s="169" t="s">
        <v>36</v>
      </c>
      <c r="E17" s="170">
        <v>70</v>
      </c>
      <c r="F17" s="170">
        <v>70</v>
      </c>
      <c r="G17" s="265"/>
      <c r="H17" s="41">
        <v>1.96</v>
      </c>
      <c r="I17" s="41">
        <v>2.24</v>
      </c>
      <c r="J17" s="41">
        <v>3.29</v>
      </c>
      <c r="K17" s="41">
        <v>40.6</v>
      </c>
      <c r="L17" s="41">
        <v>0.028</v>
      </c>
      <c r="M17" s="41">
        <v>0.105</v>
      </c>
      <c r="N17" s="41">
        <v>1.05</v>
      </c>
      <c r="O17" s="41">
        <v>86.8</v>
      </c>
      <c r="P17" s="41">
        <v>0.14</v>
      </c>
      <c r="Q17" s="22"/>
      <c r="R17" s="48">
        <v>64.75</v>
      </c>
      <c r="S17" s="70">
        <f>(E17*R17)/1000</f>
        <v>4.5325</v>
      </c>
    </row>
    <row r="18" spans="1:19" s="4" customFormat="1" ht="23.25" customHeight="1" thickBot="1">
      <c r="A18" s="72"/>
      <c r="B18" s="21"/>
      <c r="C18" s="7"/>
      <c r="D18" s="227" t="s">
        <v>22</v>
      </c>
      <c r="E18" s="172"/>
      <c r="F18" s="172"/>
      <c r="G18" s="8">
        <v>37</v>
      </c>
      <c r="H18" s="33">
        <f>H19+H20</f>
        <v>2.8</v>
      </c>
      <c r="I18" s="33">
        <f aca="true" t="shared" si="2" ref="I18:P18">I19+I20</f>
        <v>6.380000000000001</v>
      </c>
      <c r="J18" s="33">
        <f t="shared" si="2"/>
        <v>15.01</v>
      </c>
      <c r="K18" s="33">
        <f t="shared" si="2"/>
        <v>128.23</v>
      </c>
      <c r="L18" s="33">
        <f t="shared" si="2"/>
        <v>0.366</v>
      </c>
      <c r="M18" s="33">
        <f t="shared" si="2"/>
        <v>0.10400000000000001</v>
      </c>
      <c r="N18" s="33">
        <f t="shared" si="2"/>
        <v>0</v>
      </c>
      <c r="O18" s="33">
        <f t="shared" si="2"/>
        <v>14.4</v>
      </c>
      <c r="P18" s="33">
        <f t="shared" si="2"/>
        <v>0.734</v>
      </c>
      <c r="Q18" s="123" t="s">
        <v>157</v>
      </c>
      <c r="R18" s="43">
        <f>R19+R20</f>
        <v>560.41</v>
      </c>
      <c r="S18" s="43">
        <f>S19+S20</f>
        <v>6.4899000000000004</v>
      </c>
    </row>
    <row r="19" spans="1:19" ht="23.25" customHeight="1" thickBot="1">
      <c r="A19" s="72"/>
      <c r="B19" s="28"/>
      <c r="C19" s="29"/>
      <c r="D19" s="169" t="s">
        <v>23</v>
      </c>
      <c r="E19" s="170">
        <v>30</v>
      </c>
      <c r="F19" s="170">
        <v>30</v>
      </c>
      <c r="G19" s="9"/>
      <c r="H19" s="41">
        <v>2.31</v>
      </c>
      <c r="I19" s="41">
        <v>0.9</v>
      </c>
      <c r="J19" s="41">
        <v>14.94</v>
      </c>
      <c r="K19" s="41">
        <v>78.6</v>
      </c>
      <c r="L19" s="41">
        <v>0.261</v>
      </c>
      <c r="M19" s="41">
        <v>0.024</v>
      </c>
      <c r="N19" s="41"/>
      <c r="O19" s="41">
        <v>6</v>
      </c>
      <c r="P19" s="41">
        <v>0.594</v>
      </c>
      <c r="Q19" s="22"/>
      <c r="R19" s="48">
        <v>111.61</v>
      </c>
      <c r="S19" s="70">
        <f>(E19*R19)/1000</f>
        <v>3.3483</v>
      </c>
    </row>
    <row r="20" spans="1:19" ht="23.25" customHeight="1" thickBot="1">
      <c r="A20" s="72"/>
      <c r="B20" s="1"/>
      <c r="C20" s="3"/>
      <c r="D20" s="169" t="s">
        <v>17</v>
      </c>
      <c r="E20" s="170">
        <v>7</v>
      </c>
      <c r="F20" s="170">
        <v>7</v>
      </c>
      <c r="G20" s="9"/>
      <c r="H20" s="41">
        <v>0.49</v>
      </c>
      <c r="I20" s="41">
        <v>5.48</v>
      </c>
      <c r="J20" s="41">
        <v>0.07</v>
      </c>
      <c r="K20" s="41">
        <v>49.63</v>
      </c>
      <c r="L20" s="41">
        <v>0.105</v>
      </c>
      <c r="M20" s="41">
        <v>0.08</v>
      </c>
      <c r="N20" s="41"/>
      <c r="O20" s="41">
        <v>8.4</v>
      </c>
      <c r="P20" s="41">
        <v>0.14</v>
      </c>
      <c r="Q20" s="22"/>
      <c r="R20" s="48">
        <v>448.8</v>
      </c>
      <c r="S20" s="70">
        <f>(E20*R20)/1000</f>
        <v>3.1416</v>
      </c>
    </row>
    <row r="21" spans="1:19" s="4" customFormat="1" ht="23.25" customHeight="1" thickBot="1">
      <c r="A21" s="72"/>
      <c r="B21" s="21"/>
      <c r="C21" s="5" t="s">
        <v>24</v>
      </c>
      <c r="D21" s="167" t="s">
        <v>120</v>
      </c>
      <c r="E21" s="168">
        <v>120</v>
      </c>
      <c r="F21" s="182">
        <f>E21</f>
        <v>120</v>
      </c>
      <c r="G21" s="30">
        <v>120</v>
      </c>
      <c r="H21" s="59">
        <v>0.48</v>
      </c>
      <c r="I21" s="59">
        <v>0.48</v>
      </c>
      <c r="J21" s="59">
        <v>11.76</v>
      </c>
      <c r="K21" s="59">
        <v>54</v>
      </c>
      <c r="L21" s="59"/>
      <c r="M21" s="59">
        <v>0.0096</v>
      </c>
      <c r="N21" s="59">
        <v>15.6</v>
      </c>
      <c r="O21" s="59">
        <v>19.2</v>
      </c>
      <c r="P21" s="59">
        <v>2.64</v>
      </c>
      <c r="Q21" s="132" t="s">
        <v>173</v>
      </c>
      <c r="R21" s="61">
        <v>74</v>
      </c>
      <c r="S21" s="71">
        <f>(E21*R21)/1000</f>
        <v>8.88</v>
      </c>
    </row>
    <row r="22" spans="1:19" s="4" customFormat="1" ht="23.25" customHeight="1" thickBot="1">
      <c r="A22" s="72"/>
      <c r="B22" s="21"/>
      <c r="C22" s="5" t="s">
        <v>26</v>
      </c>
      <c r="D22" s="167" t="s">
        <v>153</v>
      </c>
      <c r="E22" s="168"/>
      <c r="F22" s="168"/>
      <c r="G22" s="30">
        <v>63</v>
      </c>
      <c r="H22" s="59">
        <f>H23+H24+H25</f>
        <v>0.64</v>
      </c>
      <c r="I22" s="59">
        <f aca="true" t="shared" si="3" ref="I22:P22">I23+I24+I25</f>
        <v>5.035</v>
      </c>
      <c r="J22" s="59">
        <f t="shared" si="3"/>
        <v>2.472</v>
      </c>
      <c r="K22" s="59">
        <f t="shared" si="3"/>
        <v>61.190000000000005</v>
      </c>
      <c r="L22" s="59">
        <f t="shared" si="3"/>
        <v>0.0096</v>
      </c>
      <c r="M22" s="59">
        <f t="shared" si="3"/>
        <v>0.0208</v>
      </c>
      <c r="N22" s="59">
        <f t="shared" si="3"/>
        <v>17.2</v>
      </c>
      <c r="O22" s="59">
        <f t="shared" si="3"/>
        <v>19.68</v>
      </c>
      <c r="P22" s="59">
        <f t="shared" si="3"/>
        <v>0.256</v>
      </c>
      <c r="Q22" s="132" t="s">
        <v>184</v>
      </c>
      <c r="R22" s="61">
        <f>R23+R24+R25</f>
        <v>196</v>
      </c>
      <c r="S22" s="61">
        <f>S23+S24+S25</f>
        <v>4.101</v>
      </c>
    </row>
    <row r="23" spans="1:19" ht="23.25" customHeight="1" thickBot="1">
      <c r="A23" s="72"/>
      <c r="B23" s="28"/>
      <c r="C23" s="29"/>
      <c r="D23" s="195" t="s">
        <v>32</v>
      </c>
      <c r="E23" s="170">
        <v>50</v>
      </c>
      <c r="F23" s="178">
        <v>40</v>
      </c>
      <c r="G23" s="236"/>
      <c r="H23" s="41">
        <v>0.432</v>
      </c>
      <c r="I23" s="41">
        <v>0.024</v>
      </c>
      <c r="J23" s="41">
        <v>1.128</v>
      </c>
      <c r="K23" s="41">
        <v>10.8</v>
      </c>
      <c r="L23" s="41">
        <v>0</v>
      </c>
      <c r="M23" s="41">
        <v>0.0096</v>
      </c>
      <c r="N23" s="41">
        <v>16.56</v>
      </c>
      <c r="O23" s="41">
        <v>11.52</v>
      </c>
      <c r="P23" s="41">
        <v>0.144</v>
      </c>
      <c r="Q23" s="138"/>
      <c r="R23" s="112">
        <v>55</v>
      </c>
      <c r="S23" s="113">
        <f>(E23*R23)/1000</f>
        <v>2.75</v>
      </c>
    </row>
    <row r="24" spans="1:19" ht="23.25" customHeight="1" thickBot="1">
      <c r="A24" s="72"/>
      <c r="B24" s="28"/>
      <c r="C24" s="29"/>
      <c r="D24" s="195" t="s">
        <v>62</v>
      </c>
      <c r="E24" s="170">
        <v>20</v>
      </c>
      <c r="F24" s="170">
        <v>16</v>
      </c>
      <c r="G24" s="236"/>
      <c r="H24" s="41">
        <v>0.208</v>
      </c>
      <c r="I24" s="41">
        <v>0.016</v>
      </c>
      <c r="J24" s="41">
        <v>1.344</v>
      </c>
      <c r="K24" s="41">
        <v>5.44</v>
      </c>
      <c r="L24" s="41">
        <v>0.0096</v>
      </c>
      <c r="M24" s="41">
        <v>0.0112</v>
      </c>
      <c r="N24" s="41">
        <v>0.64</v>
      </c>
      <c r="O24" s="41">
        <v>8.16</v>
      </c>
      <c r="P24" s="41">
        <v>0.112</v>
      </c>
      <c r="Q24" s="138"/>
      <c r="R24" s="112">
        <v>28</v>
      </c>
      <c r="S24" s="113">
        <f>(E24*R24)/1000</f>
        <v>0.56</v>
      </c>
    </row>
    <row r="25" spans="1:19" ht="23.25" customHeight="1" thickBot="1">
      <c r="A25" s="72"/>
      <c r="B25" s="28"/>
      <c r="C25" s="29"/>
      <c r="D25" s="195" t="s">
        <v>138</v>
      </c>
      <c r="E25" s="170">
        <v>7</v>
      </c>
      <c r="F25" s="176">
        <f>E25</f>
        <v>7</v>
      </c>
      <c r="G25" s="9"/>
      <c r="H25" s="41"/>
      <c r="I25" s="41">
        <v>4.995</v>
      </c>
      <c r="J25" s="41"/>
      <c r="K25" s="41">
        <v>44.95</v>
      </c>
      <c r="L25" s="41"/>
      <c r="M25" s="41"/>
      <c r="N25" s="41"/>
      <c r="O25" s="41"/>
      <c r="P25" s="41"/>
      <c r="Q25" s="22"/>
      <c r="R25" s="48">
        <v>113</v>
      </c>
      <c r="S25" s="113">
        <f>(E25*R25)/1000</f>
        <v>0.791</v>
      </c>
    </row>
    <row r="26" spans="1:19" ht="35.25" customHeight="1" thickBot="1">
      <c r="A26" s="72"/>
      <c r="B26" s="21"/>
      <c r="C26" s="36"/>
      <c r="D26" s="171" t="s">
        <v>112</v>
      </c>
      <c r="E26" s="172"/>
      <c r="F26" s="172"/>
      <c r="G26" s="8">
        <v>250</v>
      </c>
      <c r="H26" s="33">
        <f>H27+H28+H29+H30+H31+H32+H34</f>
        <v>9.777999999999999</v>
      </c>
      <c r="I26" s="33">
        <f aca="true" t="shared" si="4" ref="I26:P26">I27+I28+I29+I30+I31+I32+I34</f>
        <v>11.267</v>
      </c>
      <c r="J26" s="33">
        <f t="shared" si="4"/>
        <v>12.816</v>
      </c>
      <c r="K26" s="33">
        <f>SUM(K27:K34)</f>
        <v>192.315</v>
      </c>
      <c r="L26" s="33">
        <f t="shared" si="4"/>
        <v>0.0882</v>
      </c>
      <c r="M26" s="33">
        <f t="shared" si="4"/>
        <v>0.16419999999999998</v>
      </c>
      <c r="N26" s="33">
        <f t="shared" si="4"/>
        <v>0.52</v>
      </c>
      <c r="O26" s="33">
        <f t="shared" si="4"/>
        <v>41.66</v>
      </c>
      <c r="P26" s="33">
        <f t="shared" si="4"/>
        <v>1.491</v>
      </c>
      <c r="Q26" s="123" t="s">
        <v>164</v>
      </c>
      <c r="R26" s="43">
        <f>R27+R28+R29+R30+R31+R32+R34+R33</f>
        <v>1372.08</v>
      </c>
      <c r="S26" s="43">
        <f>S27+S28+S29+S30+S31+S32+S34+S33</f>
        <v>10.835</v>
      </c>
    </row>
    <row r="27" spans="1:19" ht="23.25" customHeight="1" thickBot="1">
      <c r="A27" s="72"/>
      <c r="B27" s="28"/>
      <c r="C27" s="29"/>
      <c r="D27" s="169" t="s">
        <v>84</v>
      </c>
      <c r="E27" s="251">
        <v>24</v>
      </c>
      <c r="F27" s="251">
        <v>24</v>
      </c>
      <c r="G27" s="204"/>
      <c r="H27" s="228">
        <v>4.368</v>
      </c>
      <c r="I27" s="228">
        <v>4.416</v>
      </c>
      <c r="J27" s="228">
        <v>0.168</v>
      </c>
      <c r="K27" s="228">
        <v>57.84</v>
      </c>
      <c r="L27" s="228">
        <v>0.019</v>
      </c>
      <c r="M27" s="228">
        <v>0.036</v>
      </c>
      <c r="N27" s="228">
        <v>0</v>
      </c>
      <c r="O27" s="228">
        <v>4.08</v>
      </c>
      <c r="P27" s="228">
        <v>0.384</v>
      </c>
      <c r="Q27" s="22"/>
      <c r="R27" s="48">
        <v>162.5</v>
      </c>
      <c r="S27" s="70">
        <f aca="true" t="shared" si="5" ref="S27:S34">(E27*R27)/1000</f>
        <v>3.9</v>
      </c>
    </row>
    <row r="28" spans="1:19" ht="23.25" customHeight="1" thickBot="1">
      <c r="A28" s="72"/>
      <c r="B28" s="28"/>
      <c r="C28" s="29"/>
      <c r="D28" s="169" t="s">
        <v>43</v>
      </c>
      <c r="E28" s="170">
        <v>17</v>
      </c>
      <c r="F28" s="170">
        <v>17</v>
      </c>
      <c r="G28" s="260"/>
      <c r="H28" s="41">
        <v>1.751</v>
      </c>
      <c r="I28" s="41">
        <v>0.187</v>
      </c>
      <c r="J28" s="41">
        <v>11.73</v>
      </c>
      <c r="K28" s="41">
        <v>56.78</v>
      </c>
      <c r="L28" s="41">
        <v>0.0425</v>
      </c>
      <c r="M28" s="41">
        <v>0.0136</v>
      </c>
      <c r="N28" s="41"/>
      <c r="O28" s="41">
        <v>3.06</v>
      </c>
      <c r="P28" s="41">
        <v>0.204</v>
      </c>
      <c r="Q28" s="22"/>
      <c r="R28" s="48">
        <v>38</v>
      </c>
      <c r="S28" s="70">
        <f t="shared" si="5"/>
        <v>0.646</v>
      </c>
    </row>
    <row r="29" spans="1:19" ht="23.25" customHeight="1" thickBot="1">
      <c r="A29" s="72"/>
      <c r="B29" s="28"/>
      <c r="C29" s="29"/>
      <c r="D29" s="169" t="s">
        <v>17</v>
      </c>
      <c r="E29" s="170">
        <v>5</v>
      </c>
      <c r="F29" s="170">
        <f>E29</f>
        <v>5</v>
      </c>
      <c r="G29" s="260"/>
      <c r="H29" s="41">
        <v>0.035</v>
      </c>
      <c r="I29" s="41">
        <v>3.9</v>
      </c>
      <c r="J29" s="41">
        <v>0.05</v>
      </c>
      <c r="K29" s="41">
        <v>35.45</v>
      </c>
      <c r="L29" s="41">
        <v>0.0075</v>
      </c>
      <c r="M29" s="41">
        <v>0.006</v>
      </c>
      <c r="N29" s="41"/>
      <c r="O29" s="41">
        <v>0.6</v>
      </c>
      <c r="P29" s="41">
        <v>0.01</v>
      </c>
      <c r="Q29" s="22"/>
      <c r="R29" s="48">
        <v>448.8</v>
      </c>
      <c r="S29" s="70">
        <f t="shared" si="5"/>
        <v>2.244</v>
      </c>
    </row>
    <row r="30" spans="1:19" ht="23.25" customHeight="1" thickBot="1">
      <c r="A30" s="72"/>
      <c r="B30" s="28"/>
      <c r="C30" s="29"/>
      <c r="D30" s="169" t="s">
        <v>44</v>
      </c>
      <c r="E30" s="187" t="s">
        <v>54</v>
      </c>
      <c r="F30" s="170">
        <v>0.5</v>
      </c>
      <c r="G30" s="260"/>
      <c r="H30" s="41">
        <v>3.048</v>
      </c>
      <c r="I30" s="41">
        <v>2.76</v>
      </c>
      <c r="J30" s="41">
        <v>0.168</v>
      </c>
      <c r="K30" s="41">
        <v>37.68</v>
      </c>
      <c r="L30" s="41">
        <v>0.0168</v>
      </c>
      <c r="M30" s="41">
        <v>0.105</v>
      </c>
      <c r="N30" s="41"/>
      <c r="O30" s="41">
        <v>1.2</v>
      </c>
      <c r="P30" s="41">
        <v>0.6</v>
      </c>
      <c r="Q30" s="22"/>
      <c r="R30" s="48">
        <v>6.78</v>
      </c>
      <c r="S30" s="70">
        <f>(E30*R30)</f>
        <v>3.39</v>
      </c>
    </row>
    <row r="31" spans="1:19" ht="23.25" customHeight="1" thickBot="1">
      <c r="A31" s="72"/>
      <c r="B31" s="28"/>
      <c r="C31" s="29"/>
      <c r="D31" s="169" t="s">
        <v>64</v>
      </c>
      <c r="E31" s="170">
        <v>5</v>
      </c>
      <c r="F31" s="170">
        <v>4</v>
      </c>
      <c r="G31" s="260"/>
      <c r="H31" s="41">
        <v>0.056</v>
      </c>
      <c r="I31" s="41"/>
      <c r="J31" s="41">
        <v>0.364</v>
      </c>
      <c r="K31" s="41">
        <v>1.64</v>
      </c>
      <c r="L31" s="41"/>
      <c r="M31" s="41">
        <v>0.0008</v>
      </c>
      <c r="N31" s="41">
        <v>0.36</v>
      </c>
      <c r="O31" s="41">
        <v>1.24</v>
      </c>
      <c r="P31" s="41">
        <v>0.032</v>
      </c>
      <c r="Q31" s="22"/>
      <c r="R31" s="48">
        <v>25</v>
      </c>
      <c r="S31" s="70">
        <f t="shared" si="5"/>
        <v>0.125</v>
      </c>
    </row>
    <row r="32" spans="1:19" ht="23.25" customHeight="1" thickBot="1">
      <c r="A32" s="72"/>
      <c r="B32" s="28"/>
      <c r="C32" s="29"/>
      <c r="D32" s="169" t="s">
        <v>62</v>
      </c>
      <c r="E32" s="170">
        <v>5</v>
      </c>
      <c r="F32" s="170">
        <v>4</v>
      </c>
      <c r="G32" s="260"/>
      <c r="H32" s="41">
        <v>0.52</v>
      </c>
      <c r="I32" s="41">
        <v>0.004</v>
      </c>
      <c r="J32" s="41">
        <v>0.336</v>
      </c>
      <c r="K32" s="41">
        <v>1.36</v>
      </c>
      <c r="L32" s="41">
        <v>0.0024</v>
      </c>
      <c r="M32" s="41">
        <v>0.0028</v>
      </c>
      <c r="N32" s="41">
        <v>0.16</v>
      </c>
      <c r="O32" s="41">
        <v>2.04</v>
      </c>
      <c r="P32" s="41">
        <v>0.028</v>
      </c>
      <c r="Q32" s="22"/>
      <c r="R32" s="48">
        <v>28</v>
      </c>
      <c r="S32" s="70">
        <f t="shared" si="5"/>
        <v>0.14</v>
      </c>
    </row>
    <row r="33" spans="1:19" s="4" customFormat="1" ht="23.25" customHeight="1" thickBot="1">
      <c r="A33" s="72"/>
      <c r="B33" s="40"/>
      <c r="C33" s="27"/>
      <c r="D33" s="169" t="s">
        <v>147</v>
      </c>
      <c r="E33" s="170">
        <v>0.5</v>
      </c>
      <c r="F33" s="170">
        <v>0.5</v>
      </c>
      <c r="G33" s="260"/>
      <c r="H33" s="41">
        <v>0.038</v>
      </c>
      <c r="I33" s="41">
        <v>0.042</v>
      </c>
      <c r="J33" s="41">
        <v>0.24</v>
      </c>
      <c r="K33" s="41">
        <v>1.565</v>
      </c>
      <c r="L33" s="41"/>
      <c r="M33" s="41"/>
      <c r="N33" s="41"/>
      <c r="O33" s="41"/>
      <c r="P33" s="41"/>
      <c r="Q33" s="22"/>
      <c r="R33" s="48">
        <v>650</v>
      </c>
      <c r="S33" s="70">
        <f t="shared" si="5"/>
        <v>0.325</v>
      </c>
    </row>
    <row r="34" spans="1:19" ht="23.25" customHeight="1" thickBot="1">
      <c r="A34" s="72"/>
      <c r="B34" s="28"/>
      <c r="C34" s="29"/>
      <c r="D34" s="169" t="s">
        <v>96</v>
      </c>
      <c r="E34" s="170">
        <v>5</v>
      </c>
      <c r="F34" s="170">
        <v>5</v>
      </c>
      <c r="G34" s="260" t="s">
        <v>109</v>
      </c>
      <c r="H34" s="41"/>
      <c r="I34" s="41"/>
      <c r="J34" s="41"/>
      <c r="K34" s="41"/>
      <c r="L34" s="41"/>
      <c r="M34" s="41"/>
      <c r="N34" s="41"/>
      <c r="O34" s="41">
        <v>29.44</v>
      </c>
      <c r="P34" s="41">
        <v>0.233</v>
      </c>
      <c r="Q34" s="22"/>
      <c r="R34" s="48">
        <v>13</v>
      </c>
      <c r="S34" s="70">
        <f t="shared" si="5"/>
        <v>0.065</v>
      </c>
    </row>
    <row r="35" spans="1:19" ht="33" customHeight="1" thickBot="1">
      <c r="A35" s="72"/>
      <c r="B35" s="21"/>
      <c r="C35" s="36"/>
      <c r="D35" s="171" t="s">
        <v>113</v>
      </c>
      <c r="E35" s="172"/>
      <c r="F35" s="172"/>
      <c r="G35" s="8">
        <v>150</v>
      </c>
      <c r="H35" s="33">
        <f aca="true" t="shared" si="6" ref="H35:O35">H36+H37+H38+H39+H40</f>
        <v>22.861</v>
      </c>
      <c r="I35" s="33">
        <f t="shared" si="6"/>
        <v>25.29</v>
      </c>
      <c r="J35" s="33">
        <f t="shared" si="6"/>
        <v>13.536000000000001</v>
      </c>
      <c r="K35" s="33">
        <f t="shared" si="6"/>
        <v>373.91</v>
      </c>
      <c r="L35" s="33">
        <f t="shared" si="6"/>
        <v>0.12510000000000002</v>
      </c>
      <c r="M35" s="33">
        <f t="shared" si="6"/>
        <v>0.4032</v>
      </c>
      <c r="N35" s="33">
        <f t="shared" si="6"/>
        <v>0.6</v>
      </c>
      <c r="O35" s="33">
        <f t="shared" si="6"/>
        <v>91.39999999999999</v>
      </c>
      <c r="P35" s="33">
        <f>P36+P37+P38+P39+P40</f>
        <v>2.7230000000000003</v>
      </c>
      <c r="Q35" s="123" t="s">
        <v>189</v>
      </c>
      <c r="R35" s="43">
        <f>R36+R37+R38+R39+R40</f>
        <v>760.83</v>
      </c>
      <c r="S35" s="43">
        <f>SUM(S36:S41)</f>
        <v>25.849</v>
      </c>
    </row>
    <row r="36" spans="1:19" ht="23.25" customHeight="1" thickBot="1">
      <c r="A36" s="72"/>
      <c r="B36" s="28"/>
      <c r="C36" s="29"/>
      <c r="D36" s="169" t="s">
        <v>44</v>
      </c>
      <c r="E36" s="187" t="s">
        <v>141</v>
      </c>
      <c r="F36" s="170">
        <v>1</v>
      </c>
      <c r="G36" s="260"/>
      <c r="H36" s="41">
        <v>6.096</v>
      </c>
      <c r="I36" s="41">
        <v>5.52</v>
      </c>
      <c r="J36" s="41">
        <v>0.336</v>
      </c>
      <c r="K36" s="41">
        <v>75.36</v>
      </c>
      <c r="L36" s="41">
        <v>0.0336</v>
      </c>
      <c r="M36" s="41">
        <v>0.2112</v>
      </c>
      <c r="N36" s="41"/>
      <c r="O36" s="41">
        <v>26.4</v>
      </c>
      <c r="P36" s="41">
        <v>1.2</v>
      </c>
      <c r="Q36" s="22"/>
      <c r="R36" s="48">
        <v>6.78</v>
      </c>
      <c r="S36" s="70">
        <f>(E36*R36)</f>
        <v>6.78</v>
      </c>
    </row>
    <row r="37" spans="1:19" ht="23.25" customHeight="1" thickBot="1">
      <c r="A37" s="72"/>
      <c r="B37" s="28"/>
      <c r="C37" s="29"/>
      <c r="D37" s="169" t="s">
        <v>36</v>
      </c>
      <c r="E37" s="170">
        <v>40</v>
      </c>
      <c r="F37" s="170">
        <v>40</v>
      </c>
      <c r="G37" s="260"/>
      <c r="H37" s="41">
        <v>1.12</v>
      </c>
      <c r="I37" s="41">
        <v>1</v>
      </c>
      <c r="J37" s="41">
        <v>1.88</v>
      </c>
      <c r="K37" s="41">
        <v>20.8</v>
      </c>
      <c r="L37" s="41">
        <v>0.016</v>
      </c>
      <c r="M37" s="41">
        <v>0.06</v>
      </c>
      <c r="N37" s="41">
        <v>0.6</v>
      </c>
      <c r="O37" s="41">
        <v>49.6</v>
      </c>
      <c r="P37" s="41">
        <v>0.08</v>
      </c>
      <c r="Q37" s="22"/>
      <c r="R37" s="48">
        <v>64.75</v>
      </c>
      <c r="S37" s="70">
        <f>(E37*R37)/1000</f>
        <v>2.59</v>
      </c>
    </row>
    <row r="38" spans="1:19" ht="23.25" customHeight="1" thickBot="1">
      <c r="A38" s="72"/>
      <c r="B38" s="28"/>
      <c r="C38" s="29"/>
      <c r="D38" s="169" t="s">
        <v>17</v>
      </c>
      <c r="E38" s="170">
        <v>5</v>
      </c>
      <c r="F38" s="170">
        <f>E38</f>
        <v>5</v>
      </c>
      <c r="G38" s="260"/>
      <c r="H38" s="41">
        <v>0.035</v>
      </c>
      <c r="I38" s="41">
        <v>3.9</v>
      </c>
      <c r="J38" s="41">
        <v>0.05</v>
      </c>
      <c r="K38" s="41">
        <v>35.45</v>
      </c>
      <c r="L38" s="41">
        <v>0.0075</v>
      </c>
      <c r="M38" s="41">
        <v>0.006</v>
      </c>
      <c r="N38" s="41"/>
      <c r="O38" s="41">
        <v>0.6</v>
      </c>
      <c r="P38" s="41">
        <v>0.01</v>
      </c>
      <c r="Q38" s="22"/>
      <c r="R38" s="48">
        <v>448.8</v>
      </c>
      <c r="S38" s="70">
        <f>(E38*R38)/1000</f>
        <v>2.244</v>
      </c>
    </row>
    <row r="39" spans="1:19" ht="23.25" customHeight="1" thickBot="1">
      <c r="A39" s="72"/>
      <c r="B39" s="28"/>
      <c r="C39" s="29"/>
      <c r="D39" s="169" t="s">
        <v>84</v>
      </c>
      <c r="E39" s="170">
        <v>80</v>
      </c>
      <c r="F39" s="170">
        <v>80</v>
      </c>
      <c r="G39" s="260"/>
      <c r="H39" s="41">
        <v>14.56</v>
      </c>
      <c r="I39" s="41">
        <v>14.72</v>
      </c>
      <c r="J39" s="41">
        <v>0.56</v>
      </c>
      <c r="K39" s="41">
        <v>192.8</v>
      </c>
      <c r="L39" s="41">
        <v>0.056</v>
      </c>
      <c r="M39" s="41">
        <v>0.12</v>
      </c>
      <c r="N39" s="41"/>
      <c r="O39" s="41">
        <v>13.6</v>
      </c>
      <c r="P39" s="41">
        <v>1.28</v>
      </c>
      <c r="Q39" s="22"/>
      <c r="R39" s="48">
        <v>162.5</v>
      </c>
      <c r="S39" s="70">
        <f>(E39*R39)/1000</f>
        <v>13</v>
      </c>
    </row>
    <row r="40" spans="1:19" ht="23.25" customHeight="1" thickBot="1">
      <c r="A40" s="72"/>
      <c r="B40" s="28"/>
      <c r="C40" s="29"/>
      <c r="D40" s="169" t="s">
        <v>75</v>
      </c>
      <c r="E40" s="170">
        <v>15</v>
      </c>
      <c r="F40" s="170">
        <v>15</v>
      </c>
      <c r="G40" s="260"/>
      <c r="H40" s="41">
        <v>1.05</v>
      </c>
      <c r="I40" s="41">
        <v>0.15</v>
      </c>
      <c r="J40" s="41">
        <v>10.71</v>
      </c>
      <c r="K40" s="41">
        <v>49.5</v>
      </c>
      <c r="L40" s="41">
        <v>0.012</v>
      </c>
      <c r="M40" s="41">
        <v>0.006</v>
      </c>
      <c r="N40" s="41"/>
      <c r="O40" s="41">
        <v>1.2</v>
      </c>
      <c r="P40" s="41">
        <v>0.153</v>
      </c>
      <c r="Q40" s="22"/>
      <c r="R40" s="48">
        <v>78</v>
      </c>
      <c r="S40" s="70">
        <f>(E40*R40)/1000</f>
        <v>1.17</v>
      </c>
    </row>
    <row r="41" spans="1:19" ht="23.25" customHeight="1" thickBot="1">
      <c r="A41" s="72"/>
      <c r="B41" s="28"/>
      <c r="C41" s="29"/>
      <c r="D41" s="169" t="s">
        <v>96</v>
      </c>
      <c r="E41" s="170">
        <v>5</v>
      </c>
      <c r="F41" s="170">
        <v>5</v>
      </c>
      <c r="G41" s="260"/>
      <c r="H41" s="41"/>
      <c r="I41" s="41"/>
      <c r="J41" s="41"/>
      <c r="K41" s="41"/>
      <c r="L41" s="41"/>
      <c r="M41" s="41"/>
      <c r="N41" s="41"/>
      <c r="O41" s="41">
        <v>29.44</v>
      </c>
      <c r="P41" s="41">
        <v>0.233</v>
      </c>
      <c r="Q41" s="22"/>
      <c r="R41" s="48">
        <v>13</v>
      </c>
      <c r="S41" s="107">
        <f>(E41*R41)/1000</f>
        <v>0.065</v>
      </c>
    </row>
    <row r="42" spans="1:19" ht="23.25" customHeight="1" thickBot="1">
      <c r="A42" s="72"/>
      <c r="B42" s="21"/>
      <c r="C42" s="36"/>
      <c r="D42" s="171" t="s">
        <v>79</v>
      </c>
      <c r="E42" s="172"/>
      <c r="F42" s="172"/>
      <c r="G42" s="8">
        <v>200</v>
      </c>
      <c r="H42" s="33">
        <f>H43+H44</f>
        <v>0.176</v>
      </c>
      <c r="I42" s="33">
        <f aca="true" t="shared" si="7" ref="I42:P42">I43+I44</f>
        <v>0</v>
      </c>
      <c r="J42" s="33">
        <f t="shared" si="7"/>
        <v>15.584000000000001</v>
      </c>
      <c r="K42" s="33">
        <f t="shared" si="7"/>
        <v>60.402</v>
      </c>
      <c r="L42" s="33">
        <f t="shared" si="7"/>
        <v>0.08</v>
      </c>
      <c r="M42" s="33">
        <f t="shared" si="7"/>
        <v>0.0016</v>
      </c>
      <c r="N42" s="33">
        <f t="shared" si="7"/>
        <v>0.8</v>
      </c>
      <c r="O42" s="33">
        <f t="shared" si="7"/>
        <v>1.348</v>
      </c>
      <c r="P42" s="33">
        <f t="shared" si="7"/>
        <v>0.1255</v>
      </c>
      <c r="Q42" s="123" t="s">
        <v>185</v>
      </c>
      <c r="R42" s="43">
        <f>R43+R44</f>
        <v>187</v>
      </c>
      <c r="S42" s="43">
        <f>S43+S44</f>
        <v>1.9369999999999998</v>
      </c>
    </row>
    <row r="43" spans="1:19" s="4" customFormat="1" ht="23.25" customHeight="1" thickBot="1">
      <c r="A43" s="72"/>
      <c r="B43" s="40"/>
      <c r="C43" s="27"/>
      <c r="D43" s="169" t="s">
        <v>80</v>
      </c>
      <c r="E43" s="170">
        <v>8</v>
      </c>
      <c r="F43" s="170">
        <v>8</v>
      </c>
      <c r="G43" s="9"/>
      <c r="H43" s="41">
        <v>0.176</v>
      </c>
      <c r="I43" s="41"/>
      <c r="J43" s="41">
        <v>0.614</v>
      </c>
      <c r="K43" s="41">
        <v>3.552</v>
      </c>
      <c r="L43" s="41">
        <v>0.08</v>
      </c>
      <c r="M43" s="41">
        <v>0.0016</v>
      </c>
      <c r="N43" s="41">
        <v>0.8</v>
      </c>
      <c r="O43" s="41">
        <v>1.048</v>
      </c>
      <c r="P43" s="41">
        <v>0.121</v>
      </c>
      <c r="Q43" s="22"/>
      <c r="R43" s="48">
        <v>124</v>
      </c>
      <c r="S43" s="70">
        <f>(E43*R43)/1000</f>
        <v>0.992</v>
      </c>
    </row>
    <row r="44" spans="1:19" ht="23.25" customHeight="1" thickBot="1">
      <c r="A44" s="72"/>
      <c r="B44" s="28"/>
      <c r="C44" s="29"/>
      <c r="D44" s="169" t="s">
        <v>18</v>
      </c>
      <c r="E44" s="170">
        <v>15</v>
      </c>
      <c r="F44" s="170">
        <v>15</v>
      </c>
      <c r="G44" s="260"/>
      <c r="H44" s="41"/>
      <c r="I44" s="41"/>
      <c r="J44" s="41">
        <v>14.97</v>
      </c>
      <c r="K44" s="41">
        <v>56.85</v>
      </c>
      <c r="L44" s="41"/>
      <c r="M44" s="41"/>
      <c r="N44" s="41"/>
      <c r="O44" s="41">
        <v>0.3</v>
      </c>
      <c r="P44" s="41">
        <v>0.0045</v>
      </c>
      <c r="Q44" s="22"/>
      <c r="R44" s="48">
        <v>63</v>
      </c>
      <c r="S44" s="70">
        <f>(E44*R44)/1000</f>
        <v>0.945</v>
      </c>
    </row>
    <row r="45" spans="1:19" s="4" customFormat="1" ht="23.25" customHeight="1" thickBot="1">
      <c r="A45" s="72"/>
      <c r="B45" s="21"/>
      <c r="C45" s="7"/>
      <c r="D45" s="171" t="s">
        <v>41</v>
      </c>
      <c r="E45" s="172">
        <v>40</v>
      </c>
      <c r="F45" s="172">
        <v>40</v>
      </c>
      <c r="G45" s="8">
        <v>40</v>
      </c>
      <c r="H45" s="33">
        <v>2.64</v>
      </c>
      <c r="I45" s="33">
        <v>0.48</v>
      </c>
      <c r="J45" s="33">
        <v>13.68</v>
      </c>
      <c r="K45" s="33">
        <v>72.4</v>
      </c>
      <c r="L45" s="33">
        <v>0.07</v>
      </c>
      <c r="M45" s="33">
        <v>0.03</v>
      </c>
      <c r="N45" s="33"/>
      <c r="O45" s="33">
        <v>14</v>
      </c>
      <c r="P45" s="33">
        <v>1.5</v>
      </c>
      <c r="Q45" s="123" t="s">
        <v>162</v>
      </c>
      <c r="R45" s="43">
        <v>60.23</v>
      </c>
      <c r="S45" s="71">
        <f>(E45*R45)/1000</f>
        <v>2.4092</v>
      </c>
    </row>
    <row r="46" spans="1:19" s="4" customFormat="1" ht="23.25" customHeight="1" thickBot="1">
      <c r="A46" s="72"/>
      <c r="B46" s="21"/>
      <c r="C46" s="5" t="s">
        <v>42</v>
      </c>
      <c r="D46" s="177" t="s">
        <v>108</v>
      </c>
      <c r="E46" s="168"/>
      <c r="F46" s="168"/>
      <c r="G46" s="30">
        <v>60</v>
      </c>
      <c r="H46" s="59">
        <f>H47+H48+H49+H50+H51</f>
        <v>18.306</v>
      </c>
      <c r="I46" s="59">
        <f aca="true" t="shared" si="8" ref="I46:P46">I47+I48+I49+I50+I51</f>
        <v>11.675</v>
      </c>
      <c r="J46" s="59">
        <f t="shared" si="8"/>
        <v>5.7139999999999995</v>
      </c>
      <c r="K46" s="59">
        <f t="shared" si="8"/>
        <v>201.69</v>
      </c>
      <c r="L46" s="59">
        <f t="shared" si="8"/>
        <v>0.11800000000000001</v>
      </c>
      <c r="M46" s="59">
        <f t="shared" si="8"/>
        <v>0.32880000000000004</v>
      </c>
      <c r="N46" s="59">
        <f t="shared" si="8"/>
        <v>0.36</v>
      </c>
      <c r="O46" s="59">
        <f t="shared" si="8"/>
        <v>30.74</v>
      </c>
      <c r="P46" s="59">
        <f t="shared" si="8"/>
        <v>2.038</v>
      </c>
      <c r="Q46" s="132" t="s">
        <v>198</v>
      </c>
      <c r="R46" s="61">
        <f>R47+R48+R49+R50+R51</f>
        <v>386.39</v>
      </c>
      <c r="S46" s="61">
        <f>S47+S48+S49+S50+S51</f>
        <v>14.5221</v>
      </c>
    </row>
    <row r="47" spans="1:19" ht="23.25" customHeight="1" thickBot="1">
      <c r="A47" s="72"/>
      <c r="B47" s="28"/>
      <c r="C47" s="29"/>
      <c r="D47" s="175" t="s">
        <v>121</v>
      </c>
      <c r="E47" s="170">
        <v>70</v>
      </c>
      <c r="F47" s="170">
        <v>40</v>
      </c>
      <c r="G47" s="260"/>
      <c r="H47" s="41">
        <v>11.13</v>
      </c>
      <c r="I47" s="41">
        <v>0.63</v>
      </c>
      <c r="J47" s="41"/>
      <c r="K47" s="41">
        <v>50.4</v>
      </c>
      <c r="L47" s="41">
        <v>0.056</v>
      </c>
      <c r="M47" s="41">
        <v>0.105</v>
      </c>
      <c r="N47" s="41"/>
      <c r="O47" s="41"/>
      <c r="P47" s="41">
        <v>0.56</v>
      </c>
      <c r="Q47" s="22"/>
      <c r="R47" s="106">
        <v>130</v>
      </c>
      <c r="S47" s="70">
        <f>(E47*R47)/1000</f>
        <v>9.1</v>
      </c>
    </row>
    <row r="48" spans="1:19" ht="23.25" customHeight="1" thickBot="1">
      <c r="A48" s="72"/>
      <c r="B48" s="28"/>
      <c r="C48" s="29"/>
      <c r="D48" s="175" t="s">
        <v>23</v>
      </c>
      <c r="E48" s="170">
        <v>10</v>
      </c>
      <c r="F48" s="170">
        <v>10</v>
      </c>
      <c r="G48" s="260"/>
      <c r="H48" s="41">
        <v>0.77</v>
      </c>
      <c r="I48" s="41">
        <v>0.3</v>
      </c>
      <c r="J48" s="41">
        <v>5</v>
      </c>
      <c r="K48" s="41">
        <v>26.2</v>
      </c>
      <c r="L48" s="41">
        <v>0.027</v>
      </c>
      <c r="M48" s="41">
        <v>0.003</v>
      </c>
      <c r="N48" s="41"/>
      <c r="O48" s="41">
        <v>2</v>
      </c>
      <c r="P48" s="41">
        <v>0.2</v>
      </c>
      <c r="Q48" s="22"/>
      <c r="R48" s="48">
        <v>111.61</v>
      </c>
      <c r="S48" s="70">
        <f>(E48*R48)/1000</f>
        <v>1.1160999999999999</v>
      </c>
    </row>
    <row r="49" spans="1:19" ht="23.25" customHeight="1" thickBot="1">
      <c r="A49" s="72"/>
      <c r="B49" s="28"/>
      <c r="C49" s="29"/>
      <c r="D49" s="175" t="s">
        <v>44</v>
      </c>
      <c r="E49" s="170">
        <v>0.5</v>
      </c>
      <c r="F49" s="170">
        <v>0.5</v>
      </c>
      <c r="G49" s="260"/>
      <c r="H49" s="41">
        <v>6.35</v>
      </c>
      <c r="I49" s="41">
        <v>5.75</v>
      </c>
      <c r="J49" s="41">
        <v>0.35</v>
      </c>
      <c r="K49" s="41">
        <v>78.5</v>
      </c>
      <c r="L49" s="41">
        <v>0.035</v>
      </c>
      <c r="M49" s="41">
        <v>0.22</v>
      </c>
      <c r="N49" s="41"/>
      <c r="O49" s="41">
        <v>27.5</v>
      </c>
      <c r="P49" s="41">
        <v>1.25</v>
      </c>
      <c r="Q49" s="22"/>
      <c r="R49" s="48">
        <v>6.78</v>
      </c>
      <c r="S49" s="70">
        <f>(E49*R49)</f>
        <v>3.39</v>
      </c>
    </row>
    <row r="50" spans="1:19" ht="23.25" customHeight="1" thickBot="1">
      <c r="A50" s="72"/>
      <c r="B50" s="28"/>
      <c r="C50" s="29"/>
      <c r="D50" s="175" t="s">
        <v>29</v>
      </c>
      <c r="E50" s="170">
        <v>7</v>
      </c>
      <c r="F50" s="176">
        <f>E50</f>
        <v>7</v>
      </c>
      <c r="G50" s="9"/>
      <c r="H50" s="41"/>
      <c r="I50" s="41">
        <v>4.995</v>
      </c>
      <c r="J50" s="41"/>
      <c r="K50" s="41">
        <v>44.95</v>
      </c>
      <c r="L50" s="41"/>
      <c r="M50" s="41"/>
      <c r="N50" s="41"/>
      <c r="O50" s="41"/>
      <c r="P50" s="41"/>
      <c r="Q50" s="22"/>
      <c r="R50" s="48">
        <v>113</v>
      </c>
      <c r="S50" s="70">
        <f>(E50*R50)/1000</f>
        <v>0.791</v>
      </c>
    </row>
    <row r="51" spans="1:19" ht="23.25" customHeight="1" thickBot="1">
      <c r="A51" s="72"/>
      <c r="B51" s="28"/>
      <c r="C51" s="29"/>
      <c r="D51" s="175" t="s">
        <v>64</v>
      </c>
      <c r="E51" s="170">
        <v>5</v>
      </c>
      <c r="F51" s="170">
        <v>4</v>
      </c>
      <c r="G51" s="260"/>
      <c r="H51" s="41">
        <v>0.056</v>
      </c>
      <c r="I51" s="41"/>
      <c r="J51" s="41">
        <v>0.364</v>
      </c>
      <c r="K51" s="41">
        <v>1.64</v>
      </c>
      <c r="L51" s="41"/>
      <c r="M51" s="41">
        <v>0.0008</v>
      </c>
      <c r="N51" s="41">
        <v>0.36</v>
      </c>
      <c r="O51" s="41">
        <v>1.24</v>
      </c>
      <c r="P51" s="41">
        <v>0.028</v>
      </c>
      <c r="Q51" s="22"/>
      <c r="R51" s="48">
        <v>25</v>
      </c>
      <c r="S51" s="70">
        <f>(E51*R51)/1000</f>
        <v>0.125</v>
      </c>
    </row>
    <row r="52" spans="1:19" ht="23.25" customHeight="1" thickBot="1">
      <c r="A52" s="72"/>
      <c r="B52" s="151"/>
      <c r="C52" s="36"/>
      <c r="D52" s="173" t="s">
        <v>41</v>
      </c>
      <c r="E52" s="172">
        <v>20</v>
      </c>
      <c r="F52" s="172">
        <v>20</v>
      </c>
      <c r="G52" s="8">
        <v>20</v>
      </c>
      <c r="H52" s="33">
        <v>1.32</v>
      </c>
      <c r="I52" s="33">
        <v>0.24</v>
      </c>
      <c r="J52" s="33">
        <v>6.84</v>
      </c>
      <c r="K52" s="33">
        <v>36.2</v>
      </c>
      <c r="L52" s="33">
        <v>0.035</v>
      </c>
      <c r="M52" s="33">
        <v>0.015</v>
      </c>
      <c r="N52" s="33"/>
      <c r="O52" s="33">
        <v>7</v>
      </c>
      <c r="P52" s="33">
        <v>0.78</v>
      </c>
      <c r="Q52" s="123" t="s">
        <v>162</v>
      </c>
      <c r="R52" s="43">
        <v>60.23</v>
      </c>
      <c r="S52" s="109">
        <f>(E52*R52)/1000</f>
        <v>1.2046</v>
      </c>
    </row>
    <row r="53" spans="1:19" ht="23.25" customHeight="1" thickBot="1">
      <c r="A53" s="72"/>
      <c r="B53" s="21"/>
      <c r="C53" s="36"/>
      <c r="D53" s="173" t="s">
        <v>106</v>
      </c>
      <c r="E53" s="172"/>
      <c r="F53" s="172"/>
      <c r="G53" s="8">
        <v>50</v>
      </c>
      <c r="H53" s="33">
        <f>H54+H55+H56</f>
        <v>0.497</v>
      </c>
      <c r="I53" s="33">
        <f aca="true" t="shared" si="9" ref="I53:P53">I54+I55+I56</f>
        <v>3.939</v>
      </c>
      <c r="J53" s="33">
        <f t="shared" si="9"/>
        <v>2.6499999999999995</v>
      </c>
      <c r="K53" s="33">
        <f t="shared" si="9"/>
        <v>53.540000000000006</v>
      </c>
      <c r="L53" s="33">
        <f t="shared" si="9"/>
        <v>0.014499999999999999</v>
      </c>
      <c r="M53" s="33">
        <f t="shared" si="9"/>
        <v>0.0131</v>
      </c>
      <c r="N53" s="33">
        <f>N54+N55+N56</f>
        <v>0</v>
      </c>
      <c r="O53" s="33">
        <f t="shared" si="9"/>
        <v>1.7400000000000002</v>
      </c>
      <c r="P53" s="33">
        <f t="shared" si="9"/>
        <v>0.115</v>
      </c>
      <c r="Q53" s="123" t="s">
        <v>196</v>
      </c>
      <c r="R53" s="43">
        <f>R54+R55+R56</f>
        <v>595.8</v>
      </c>
      <c r="S53" s="43">
        <f>S54+S55+S56</f>
        <v>2.979</v>
      </c>
    </row>
    <row r="54" spans="1:19" ht="23.25" customHeight="1" thickBot="1">
      <c r="A54" s="72"/>
      <c r="B54" s="28"/>
      <c r="C54" s="29"/>
      <c r="D54" s="175" t="s">
        <v>38</v>
      </c>
      <c r="E54" s="251">
        <v>5</v>
      </c>
      <c r="F54" s="170">
        <f>E54</f>
        <v>5</v>
      </c>
      <c r="G54" s="9"/>
      <c r="H54" s="41">
        <v>0.144</v>
      </c>
      <c r="I54" s="41"/>
      <c r="J54" s="41">
        <v>0.57</v>
      </c>
      <c r="K54" s="41">
        <v>2.825</v>
      </c>
      <c r="L54" s="41"/>
      <c r="M54" s="41">
        <v>0.0051</v>
      </c>
      <c r="N54" s="41"/>
      <c r="O54" s="41">
        <v>0.6</v>
      </c>
      <c r="P54" s="41">
        <v>0.069</v>
      </c>
      <c r="Q54" s="22"/>
      <c r="R54" s="48">
        <v>109</v>
      </c>
      <c r="S54" s="70">
        <f>(E54*R54)/1000</f>
        <v>0.545</v>
      </c>
    </row>
    <row r="55" spans="1:19" ht="23.25" customHeight="1" thickBot="1">
      <c r="A55" s="72"/>
      <c r="B55" s="28"/>
      <c r="C55" s="29"/>
      <c r="D55" s="175" t="s">
        <v>107</v>
      </c>
      <c r="E55" s="255">
        <v>5</v>
      </c>
      <c r="F55" s="180">
        <v>5</v>
      </c>
      <c r="G55" s="17"/>
      <c r="H55" s="53">
        <v>0.318</v>
      </c>
      <c r="I55" s="53">
        <v>0.039</v>
      </c>
      <c r="J55" s="53">
        <v>2.03</v>
      </c>
      <c r="K55" s="53">
        <v>15.265</v>
      </c>
      <c r="L55" s="53">
        <v>0.007</v>
      </c>
      <c r="M55" s="53">
        <v>0.002</v>
      </c>
      <c r="N55" s="53"/>
      <c r="O55" s="53">
        <v>0.54</v>
      </c>
      <c r="P55" s="53">
        <v>0.036</v>
      </c>
      <c r="Q55" s="22"/>
      <c r="R55" s="48">
        <v>38</v>
      </c>
      <c r="S55" s="70">
        <f>(E55*R55)/1000</f>
        <v>0.19</v>
      </c>
    </row>
    <row r="56" spans="1:19" ht="23.25" customHeight="1" thickBot="1">
      <c r="A56" s="72"/>
      <c r="B56" s="1"/>
      <c r="C56" s="3"/>
      <c r="D56" s="175" t="s">
        <v>17</v>
      </c>
      <c r="E56" s="170">
        <v>5</v>
      </c>
      <c r="F56" s="170">
        <f>E56</f>
        <v>5</v>
      </c>
      <c r="G56" s="260"/>
      <c r="H56" s="41">
        <v>0.035</v>
      </c>
      <c r="I56" s="41">
        <v>3.9</v>
      </c>
      <c r="J56" s="41">
        <v>0.05</v>
      </c>
      <c r="K56" s="41">
        <v>35.45</v>
      </c>
      <c r="L56" s="41">
        <v>0.0075</v>
      </c>
      <c r="M56" s="41">
        <v>0.006</v>
      </c>
      <c r="N56" s="41"/>
      <c r="O56" s="41">
        <v>0.6</v>
      </c>
      <c r="P56" s="41">
        <v>0.01</v>
      </c>
      <c r="Q56" s="22"/>
      <c r="R56" s="48">
        <v>448.8</v>
      </c>
      <c r="S56" s="70">
        <f>(E56*R56)/1000</f>
        <v>2.244</v>
      </c>
    </row>
    <row r="57" spans="1:19" ht="23.25" customHeight="1" thickBot="1">
      <c r="A57" s="72"/>
      <c r="B57" s="21"/>
      <c r="C57" s="36"/>
      <c r="D57" s="171" t="s">
        <v>122</v>
      </c>
      <c r="E57" s="172"/>
      <c r="F57" s="172"/>
      <c r="G57" s="8">
        <v>200</v>
      </c>
      <c r="H57" s="33">
        <f>H58+H59</f>
        <v>0</v>
      </c>
      <c r="I57" s="33">
        <f aca="true" t="shared" si="10" ref="I57:S57">I58+I59</f>
        <v>0</v>
      </c>
      <c r="J57" s="33">
        <f t="shared" si="10"/>
        <v>19</v>
      </c>
      <c r="K57" s="33">
        <f t="shared" si="10"/>
        <v>45.5</v>
      </c>
      <c r="L57" s="33">
        <f t="shared" si="10"/>
        <v>0</v>
      </c>
      <c r="M57" s="33">
        <f t="shared" si="10"/>
        <v>0</v>
      </c>
      <c r="N57" s="33">
        <f t="shared" si="10"/>
        <v>0</v>
      </c>
      <c r="O57" s="33">
        <f t="shared" si="10"/>
        <v>0.3</v>
      </c>
      <c r="P57" s="33">
        <f t="shared" si="10"/>
        <v>0.04</v>
      </c>
      <c r="Q57" s="123" t="s">
        <v>186</v>
      </c>
      <c r="R57" s="43">
        <f t="shared" si="10"/>
        <v>436</v>
      </c>
      <c r="S57" s="43">
        <f t="shared" si="10"/>
        <v>1.304</v>
      </c>
    </row>
    <row r="58" spans="1:19" s="4" customFormat="1" ht="23.25" customHeight="1" thickBot="1">
      <c r="A58" s="72"/>
      <c r="B58" s="40"/>
      <c r="C58" s="27"/>
      <c r="D58" s="169" t="s">
        <v>93</v>
      </c>
      <c r="E58" s="170">
        <v>1</v>
      </c>
      <c r="F58" s="170">
        <v>1</v>
      </c>
      <c r="G58" s="160"/>
      <c r="H58" s="41"/>
      <c r="I58" s="41"/>
      <c r="J58" s="41"/>
      <c r="K58" s="41"/>
      <c r="L58" s="41"/>
      <c r="M58" s="41"/>
      <c r="N58" s="41"/>
      <c r="O58" s="41"/>
      <c r="P58" s="41"/>
      <c r="Q58" s="22"/>
      <c r="R58" s="48">
        <v>374</v>
      </c>
      <c r="S58" s="70">
        <f>(E58*R58)/1000</f>
        <v>0.374</v>
      </c>
    </row>
    <row r="59" spans="1:19" ht="23.25" customHeight="1" thickBot="1">
      <c r="A59" s="72"/>
      <c r="B59" s="1"/>
      <c r="C59" s="3"/>
      <c r="D59" s="169" t="s">
        <v>18</v>
      </c>
      <c r="E59" s="170">
        <v>15</v>
      </c>
      <c r="F59" s="170">
        <v>15</v>
      </c>
      <c r="G59" s="160"/>
      <c r="H59" s="41"/>
      <c r="I59" s="41"/>
      <c r="J59" s="41">
        <v>19</v>
      </c>
      <c r="K59" s="41">
        <v>45.5</v>
      </c>
      <c r="L59" s="41"/>
      <c r="M59" s="41"/>
      <c r="N59" s="41"/>
      <c r="O59" s="41">
        <v>0.3</v>
      </c>
      <c r="P59" s="41">
        <v>0.04</v>
      </c>
      <c r="Q59" s="22"/>
      <c r="R59" s="48">
        <v>62</v>
      </c>
      <c r="S59" s="70">
        <f>(E59*R59)/1000</f>
        <v>0.93</v>
      </c>
    </row>
    <row r="60" spans="1:19" ht="23.25" customHeight="1" thickBot="1">
      <c r="A60" s="72"/>
      <c r="B60" s="12"/>
      <c r="C60" s="2"/>
      <c r="D60" s="2" t="s">
        <v>48</v>
      </c>
      <c r="E60" s="160"/>
      <c r="F60" s="160"/>
      <c r="G60" s="160"/>
      <c r="H60" s="46">
        <f aca="true" t="shared" si="11" ref="H60:R60">H57+H46+H45+H42+H35+H26+H22+H21+H18+H14+H9+H53+H52</f>
        <v>68.03299999999999</v>
      </c>
      <c r="I60" s="46">
        <f t="shared" si="11"/>
        <v>75.91099999999999</v>
      </c>
      <c r="J60" s="46">
        <f t="shared" si="11"/>
        <v>170.08700000000005</v>
      </c>
      <c r="K60" s="46">
        <f t="shared" si="11"/>
        <v>1617.2770000000003</v>
      </c>
      <c r="L60" s="46">
        <f t="shared" si="11"/>
        <v>1.0638999999999998</v>
      </c>
      <c r="M60" s="46">
        <f t="shared" si="11"/>
        <v>1.4063</v>
      </c>
      <c r="N60" s="46">
        <f t="shared" si="11"/>
        <v>38.08</v>
      </c>
      <c r="O60" s="46">
        <f t="shared" si="11"/>
        <v>497.318</v>
      </c>
      <c r="P60" s="46">
        <f t="shared" si="11"/>
        <v>13.602500000000001</v>
      </c>
      <c r="Q60" s="46"/>
      <c r="R60" s="46">
        <f t="shared" si="11"/>
        <v>5798.2699999999995</v>
      </c>
      <c r="S60" s="46">
        <f>S57+S46+S45+S42+S35+S26+S22+S21+S18+S14+S9+S53+S52</f>
        <v>99.9398</v>
      </c>
    </row>
    <row r="61" spans="1:19" ht="15">
      <c r="A61" s="7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127"/>
      <c r="R61" s="83"/>
      <c r="S61" s="83"/>
    </row>
    <row r="62" spans="1:19" ht="15">
      <c r="A62" s="7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127"/>
      <c r="R62" s="83"/>
      <c r="S62" s="83"/>
    </row>
    <row r="63" spans="1:19" ht="15">
      <c r="A63" s="7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127"/>
      <c r="R63" s="83"/>
      <c r="S63" s="83"/>
    </row>
    <row r="64" spans="1:19" ht="15.75" thickBot="1">
      <c r="A64" s="7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127"/>
      <c r="R64" s="83"/>
      <c r="S64" s="83"/>
    </row>
    <row r="65" spans="1:19" ht="31.5" customHeight="1" thickBot="1">
      <c r="A65" s="72"/>
      <c r="B65" s="268" t="s">
        <v>1</v>
      </c>
      <c r="C65" s="268" t="s">
        <v>55</v>
      </c>
      <c r="D65" s="268" t="s">
        <v>56</v>
      </c>
      <c r="E65" s="268" t="s">
        <v>2</v>
      </c>
      <c r="F65" s="268" t="s">
        <v>3</v>
      </c>
      <c r="G65" s="268" t="s">
        <v>51</v>
      </c>
      <c r="H65" s="271" t="s">
        <v>4</v>
      </c>
      <c r="I65" s="292"/>
      <c r="J65" s="283"/>
      <c r="K65" s="268" t="s">
        <v>94</v>
      </c>
      <c r="L65" s="271" t="s">
        <v>53</v>
      </c>
      <c r="M65" s="292"/>
      <c r="N65" s="283"/>
      <c r="O65" s="271" t="s">
        <v>95</v>
      </c>
      <c r="P65" s="283"/>
      <c r="Q65" s="280" t="s">
        <v>155</v>
      </c>
      <c r="R65" s="271" t="s">
        <v>5</v>
      </c>
      <c r="S65" s="288" t="s">
        <v>50</v>
      </c>
    </row>
    <row r="66" spans="1:19" ht="15" customHeight="1" thickBot="1">
      <c r="A66" s="72"/>
      <c r="B66" s="290"/>
      <c r="C66" s="290"/>
      <c r="D66" s="290"/>
      <c r="E66" s="290"/>
      <c r="F66" s="290"/>
      <c r="G66" s="269"/>
      <c r="H66" s="284"/>
      <c r="I66" s="293"/>
      <c r="J66" s="285"/>
      <c r="K66" s="269"/>
      <c r="L66" s="284"/>
      <c r="M66" s="293"/>
      <c r="N66" s="285"/>
      <c r="O66" s="284"/>
      <c r="P66" s="285"/>
      <c r="Q66" s="281"/>
      <c r="R66" s="284"/>
      <c r="S66" s="288"/>
    </row>
    <row r="67" spans="1:19" ht="15" customHeight="1" thickBot="1">
      <c r="A67" s="72"/>
      <c r="B67" s="290"/>
      <c r="C67" s="290"/>
      <c r="D67" s="290"/>
      <c r="E67" s="290"/>
      <c r="F67" s="290"/>
      <c r="G67" s="269"/>
      <c r="H67" s="284"/>
      <c r="I67" s="293"/>
      <c r="J67" s="285"/>
      <c r="K67" s="269"/>
      <c r="L67" s="284"/>
      <c r="M67" s="293"/>
      <c r="N67" s="285"/>
      <c r="O67" s="284"/>
      <c r="P67" s="285"/>
      <c r="Q67" s="281"/>
      <c r="R67" s="284"/>
      <c r="S67" s="288"/>
    </row>
    <row r="68" spans="1:19" ht="15" customHeight="1" thickBot="1">
      <c r="A68" s="72"/>
      <c r="B68" s="290"/>
      <c r="C68" s="290"/>
      <c r="D68" s="290"/>
      <c r="E68" s="290"/>
      <c r="F68" s="290"/>
      <c r="G68" s="269"/>
      <c r="H68" s="284"/>
      <c r="I68" s="293"/>
      <c r="J68" s="285"/>
      <c r="K68" s="269"/>
      <c r="L68" s="284"/>
      <c r="M68" s="293"/>
      <c r="N68" s="285"/>
      <c r="O68" s="284"/>
      <c r="P68" s="285"/>
      <c r="Q68" s="281"/>
      <c r="R68" s="284"/>
      <c r="S68" s="288"/>
    </row>
    <row r="69" spans="1:19" ht="21.75" customHeight="1" thickBot="1">
      <c r="A69" s="72"/>
      <c r="B69" s="291"/>
      <c r="C69" s="291"/>
      <c r="D69" s="291"/>
      <c r="E69" s="291"/>
      <c r="F69" s="291"/>
      <c r="G69" s="270"/>
      <c r="H69" s="286"/>
      <c r="I69" s="294"/>
      <c r="J69" s="287"/>
      <c r="K69" s="270"/>
      <c r="L69" s="286"/>
      <c r="M69" s="294"/>
      <c r="N69" s="287"/>
      <c r="O69" s="286"/>
      <c r="P69" s="287"/>
      <c r="Q69" s="282"/>
      <c r="R69" s="286"/>
      <c r="S69" s="288"/>
    </row>
    <row r="70" spans="1:19" ht="15.75" thickBot="1">
      <c r="A70" s="72"/>
      <c r="B70" s="158"/>
      <c r="C70" s="160"/>
      <c r="D70" s="160"/>
      <c r="E70" s="160"/>
      <c r="F70" s="160"/>
      <c r="G70" s="160"/>
      <c r="H70" s="160" t="s">
        <v>6</v>
      </c>
      <c r="I70" s="160" t="s">
        <v>7</v>
      </c>
      <c r="J70" s="160" t="s">
        <v>8</v>
      </c>
      <c r="K70" s="160"/>
      <c r="L70" s="160" t="s">
        <v>9</v>
      </c>
      <c r="M70" s="160" t="s">
        <v>10</v>
      </c>
      <c r="N70" s="160" t="s">
        <v>11</v>
      </c>
      <c r="O70" s="160" t="s">
        <v>12</v>
      </c>
      <c r="P70" s="160" t="s">
        <v>13</v>
      </c>
      <c r="Q70" s="131"/>
      <c r="R70" s="159"/>
      <c r="S70" s="14"/>
    </row>
    <row r="71" spans="1:19" ht="39.75" customHeight="1" thickBot="1">
      <c r="A71" s="72"/>
      <c r="B71" s="21"/>
      <c r="C71" s="5" t="s">
        <v>49</v>
      </c>
      <c r="D71" s="226" t="s">
        <v>201</v>
      </c>
      <c r="E71" s="179"/>
      <c r="F71" s="179"/>
      <c r="G71" s="30">
        <v>200</v>
      </c>
      <c r="H71" s="59">
        <f>H72+H73+H74+H75</f>
        <v>5.284</v>
      </c>
      <c r="I71" s="59">
        <f aca="true" t="shared" si="12" ref="I71:P71">I72+I73+I74+I75</f>
        <v>4.765</v>
      </c>
      <c r="J71" s="59">
        <f t="shared" si="12"/>
        <v>31.855</v>
      </c>
      <c r="K71" s="59">
        <f t="shared" si="12"/>
        <v>152.60000000000002</v>
      </c>
      <c r="L71" s="59">
        <f t="shared" si="12"/>
        <v>2.789</v>
      </c>
      <c r="M71" s="59">
        <f t="shared" si="12"/>
        <v>0.6874</v>
      </c>
      <c r="N71" s="59">
        <f t="shared" si="12"/>
        <v>1.35</v>
      </c>
      <c r="O71" s="59">
        <f t="shared" si="12"/>
        <v>111.915</v>
      </c>
      <c r="P71" s="59">
        <f t="shared" si="12"/>
        <v>2.439</v>
      </c>
      <c r="Q71" s="132">
        <v>103</v>
      </c>
      <c r="R71" s="61">
        <f>R72+R73+R74+R75</f>
        <v>635.05</v>
      </c>
      <c r="S71" s="43">
        <f>SUM(S72:S75)</f>
        <v>4.9326</v>
      </c>
    </row>
    <row r="72" spans="1:19" ht="24" customHeight="1" thickBot="1">
      <c r="A72" s="72"/>
      <c r="B72" s="1"/>
      <c r="C72" s="3"/>
      <c r="D72" s="169" t="s">
        <v>16</v>
      </c>
      <c r="E72" s="170">
        <v>25</v>
      </c>
      <c r="F72" s="170">
        <v>25</v>
      </c>
      <c r="G72" s="262"/>
      <c r="H72" s="41">
        <v>2.75</v>
      </c>
      <c r="I72" s="41">
        <v>0.325</v>
      </c>
      <c r="J72" s="41">
        <v>17.625</v>
      </c>
      <c r="K72" s="41">
        <v>84.5</v>
      </c>
      <c r="L72" s="41">
        <v>2.75</v>
      </c>
      <c r="M72" s="41">
        <v>0.55</v>
      </c>
      <c r="N72" s="41"/>
      <c r="O72" s="41">
        <v>0.475</v>
      </c>
      <c r="P72" s="41">
        <v>2.225</v>
      </c>
      <c r="Q72" s="22"/>
      <c r="R72" s="49">
        <v>58.5</v>
      </c>
      <c r="S72" s="76">
        <f>(E72*R72)/1000</f>
        <v>1.4625</v>
      </c>
    </row>
    <row r="73" spans="1:19" ht="24" customHeight="1" thickBot="1">
      <c r="A73" s="72"/>
      <c r="B73" s="1"/>
      <c r="C73" s="3"/>
      <c r="D73" s="169" t="s">
        <v>18</v>
      </c>
      <c r="E73" s="170">
        <v>10</v>
      </c>
      <c r="F73" s="170">
        <v>10</v>
      </c>
      <c r="G73" s="262"/>
      <c r="H73" s="41"/>
      <c r="I73" s="41"/>
      <c r="J73" s="41">
        <v>9.98</v>
      </c>
      <c r="K73" s="41">
        <v>37.9</v>
      </c>
      <c r="L73" s="41"/>
      <c r="M73" s="41"/>
      <c r="N73" s="41"/>
      <c r="O73" s="41">
        <v>0.2</v>
      </c>
      <c r="P73" s="41">
        <v>0.03</v>
      </c>
      <c r="Q73" s="22"/>
      <c r="R73" s="51">
        <v>63</v>
      </c>
      <c r="S73" s="76">
        <f>(E73*R73)/1000</f>
        <v>0.63</v>
      </c>
    </row>
    <row r="74" spans="1:19" ht="24" customHeight="1" thickBot="1">
      <c r="A74" s="72"/>
      <c r="B74" s="1"/>
      <c r="C74" s="3"/>
      <c r="D74" s="169" t="s">
        <v>17</v>
      </c>
      <c r="E74" s="170">
        <v>2</v>
      </c>
      <c r="F74" s="170">
        <v>2</v>
      </c>
      <c r="G74" s="262"/>
      <c r="H74" s="41">
        <v>0.014</v>
      </c>
      <c r="I74" s="41">
        <v>1.56</v>
      </c>
      <c r="J74" s="41">
        <v>0.02</v>
      </c>
      <c r="K74" s="41">
        <v>14.18</v>
      </c>
      <c r="L74" s="41">
        <v>0.003</v>
      </c>
      <c r="M74" s="41">
        <v>0.0024</v>
      </c>
      <c r="N74" s="41"/>
      <c r="O74" s="41">
        <v>0.24</v>
      </c>
      <c r="P74" s="41">
        <v>0.004</v>
      </c>
      <c r="Q74" s="22"/>
      <c r="R74" s="48">
        <v>448.8</v>
      </c>
      <c r="S74" s="76">
        <f>(E74*R74)/1000</f>
        <v>0.8976000000000001</v>
      </c>
    </row>
    <row r="75" spans="1:19" ht="24" customHeight="1" thickBot="1">
      <c r="A75" s="72"/>
      <c r="B75" s="40"/>
      <c r="C75" s="27"/>
      <c r="D75" s="169" t="s">
        <v>36</v>
      </c>
      <c r="E75" s="251">
        <v>30</v>
      </c>
      <c r="F75" s="170">
        <v>30</v>
      </c>
      <c r="G75" s="262"/>
      <c r="H75" s="63">
        <v>2.52</v>
      </c>
      <c r="I75" s="63">
        <v>2.88</v>
      </c>
      <c r="J75" s="63">
        <v>4.23</v>
      </c>
      <c r="K75" s="63">
        <v>16.02</v>
      </c>
      <c r="L75" s="63">
        <v>0.036</v>
      </c>
      <c r="M75" s="63">
        <v>0.135</v>
      </c>
      <c r="N75" s="63">
        <v>1.35</v>
      </c>
      <c r="O75" s="63">
        <v>111</v>
      </c>
      <c r="P75" s="63">
        <v>0.18</v>
      </c>
      <c r="Q75" s="22"/>
      <c r="R75" s="51">
        <v>64.75</v>
      </c>
      <c r="S75" s="70">
        <f>(E75*R75)/1000</f>
        <v>1.9425</v>
      </c>
    </row>
    <row r="76" spans="1:19" ht="24" customHeight="1" hidden="1" thickBot="1">
      <c r="A76" s="72"/>
      <c r="B76" s="21"/>
      <c r="C76" s="7"/>
      <c r="D76" s="185"/>
      <c r="E76" s="172"/>
      <c r="F76" s="172"/>
      <c r="G76" s="8"/>
      <c r="H76" s="33"/>
      <c r="I76" s="33"/>
      <c r="J76" s="33"/>
      <c r="K76" s="33"/>
      <c r="L76" s="33"/>
      <c r="M76" s="33"/>
      <c r="N76" s="33"/>
      <c r="O76" s="33"/>
      <c r="P76" s="33"/>
      <c r="Q76" s="119"/>
      <c r="R76" s="45"/>
      <c r="S76" s="71">
        <f>(E76*R76)/1000</f>
        <v>0</v>
      </c>
    </row>
    <row r="77" spans="1:19" ht="26.25" customHeight="1" thickBot="1">
      <c r="A77" s="72"/>
      <c r="B77" s="12"/>
      <c r="C77" s="13"/>
      <c r="D77" s="2" t="s">
        <v>48</v>
      </c>
      <c r="E77" s="160"/>
      <c r="F77" s="160"/>
      <c r="G77" s="160"/>
      <c r="H77" s="46">
        <f aca="true" t="shared" si="13" ref="H77:P77">H71</f>
        <v>5.284</v>
      </c>
      <c r="I77" s="46">
        <f t="shared" si="13"/>
        <v>4.765</v>
      </c>
      <c r="J77" s="46">
        <f t="shared" si="13"/>
        <v>31.855</v>
      </c>
      <c r="K77" s="46">
        <f t="shared" si="13"/>
        <v>152.60000000000002</v>
      </c>
      <c r="L77" s="46">
        <f t="shared" si="13"/>
        <v>2.789</v>
      </c>
      <c r="M77" s="46">
        <f t="shared" si="13"/>
        <v>0.6874</v>
      </c>
      <c r="N77" s="46">
        <f t="shared" si="13"/>
        <v>1.35</v>
      </c>
      <c r="O77" s="46">
        <f t="shared" si="13"/>
        <v>111.915</v>
      </c>
      <c r="P77" s="46">
        <f t="shared" si="13"/>
        <v>2.439</v>
      </c>
      <c r="Q77" s="46"/>
      <c r="R77" s="46">
        <f>R71</f>
        <v>635.05</v>
      </c>
      <c r="S77" s="46">
        <f>S71</f>
        <v>4.9326</v>
      </c>
    </row>
    <row r="78" spans="1:19" ht="15">
      <c r="A78" s="7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127"/>
      <c r="R78" s="95"/>
      <c r="S78" s="96"/>
    </row>
    <row r="79" spans="2:19" ht="1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127"/>
      <c r="R79" s="83"/>
      <c r="S79" s="98"/>
    </row>
    <row r="80" spans="2:19" ht="17.25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127"/>
      <c r="R80" s="115" t="s">
        <v>154</v>
      </c>
      <c r="S80" s="116">
        <f>S77+S60</f>
        <v>104.8724</v>
      </c>
    </row>
  </sheetData>
  <sheetProtection/>
  <mergeCells count="27">
    <mergeCell ref="S3:S7"/>
    <mergeCell ref="B65:B69"/>
    <mergeCell ref="C65:C69"/>
    <mergeCell ref="D65:D69"/>
    <mergeCell ref="E65:E69"/>
    <mergeCell ref="F65:F69"/>
    <mergeCell ref="G65:G69"/>
    <mergeCell ref="S65:S69"/>
    <mergeCell ref="H65:J69"/>
    <mergeCell ref="K65:K69"/>
    <mergeCell ref="L65:N69"/>
    <mergeCell ref="O65:P69"/>
    <mergeCell ref="Q65:Q69"/>
    <mergeCell ref="R65:R69"/>
    <mergeCell ref="B1:R1"/>
    <mergeCell ref="B3:B7"/>
    <mergeCell ref="C3:C7"/>
    <mergeCell ref="D3:D7"/>
    <mergeCell ref="E3:E7"/>
    <mergeCell ref="F3:F7"/>
    <mergeCell ref="R3:R7"/>
    <mergeCell ref="G3:G7"/>
    <mergeCell ref="H3:J7"/>
    <mergeCell ref="K3:K7"/>
    <mergeCell ref="L3:N7"/>
    <mergeCell ref="O3:P7"/>
    <mergeCell ref="Q3:Q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2023-06-27T10:15:10Z</cp:lastPrinted>
  <dcterms:created xsi:type="dcterms:W3CDTF">2019-11-19T11:04:26Z</dcterms:created>
  <dcterms:modified xsi:type="dcterms:W3CDTF">2023-06-27T10:15:55Z</dcterms:modified>
  <cp:category/>
  <cp:version/>
  <cp:contentType/>
  <cp:contentStatus/>
</cp:coreProperties>
</file>